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arabasova\Barabášová\2018\"/>
    </mc:Choice>
  </mc:AlternateContent>
  <workbookProtection workbookPassword="CCC9" lockStructure="1"/>
  <bookViews>
    <workbookView xWindow="0" yWindow="0" windowWidth="25200" windowHeight="11595" tabRatio="601"/>
  </bookViews>
  <sheets>
    <sheet name="Tabulka 1" sheetId="1" r:id="rId1"/>
  </sheets>
  <definedNames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G24" i="1" l="1"/>
  <c r="F24" i="1"/>
  <c r="E24" i="1"/>
  <c r="D24" i="1"/>
  <c r="W24" i="1"/>
  <c r="V24" i="1"/>
  <c r="U24" i="1"/>
  <c r="T24" i="1"/>
  <c r="S24" i="1"/>
  <c r="O24" i="1"/>
  <c r="N24" i="1"/>
  <c r="M24" i="1"/>
  <c r="L24" i="1"/>
  <c r="K24" i="1"/>
  <c r="H24" i="1"/>
  <c r="AD24" i="1"/>
  <c r="AD10" i="1" s="1"/>
  <c r="AC24" i="1"/>
  <c r="AC10" i="1" s="1"/>
  <c r="AB24" i="1"/>
  <c r="AA24" i="1"/>
  <c r="Z24" i="1"/>
  <c r="Z10" i="1" s="1"/>
  <c r="C121" i="1"/>
  <c r="I121" i="1" s="1"/>
  <c r="Y74" i="1"/>
  <c r="AF74" i="1" s="1"/>
  <c r="R74" i="1"/>
  <c r="X74" i="1"/>
  <c r="W125" i="1"/>
  <c r="O125" i="1"/>
  <c r="H125" i="1"/>
  <c r="AC117" i="1"/>
  <c r="AB117" i="1"/>
  <c r="AB125" i="1" s="1"/>
  <c r="AA117" i="1"/>
  <c r="AA125" i="1" s="1"/>
  <c r="Z117" i="1"/>
  <c r="Z125" i="1" s="1"/>
  <c r="V117" i="1"/>
  <c r="U117" i="1"/>
  <c r="U125" i="1" s="1"/>
  <c r="T117" i="1"/>
  <c r="T125" i="1" s="1"/>
  <c r="S117" i="1"/>
  <c r="N117" i="1"/>
  <c r="M117" i="1"/>
  <c r="M125" i="1"/>
  <c r="L117" i="1"/>
  <c r="L125" i="1"/>
  <c r="K117" i="1"/>
  <c r="G117" i="1"/>
  <c r="F117" i="1"/>
  <c r="F125" i="1" s="1"/>
  <c r="E117" i="1"/>
  <c r="E125" i="1" s="1"/>
  <c r="Y123" i="1"/>
  <c r="Y124" i="1"/>
  <c r="AF124" i="1" s="1"/>
  <c r="R123" i="1"/>
  <c r="X123" i="1" s="1"/>
  <c r="R124" i="1"/>
  <c r="X124" i="1" s="1"/>
  <c r="J123" i="1"/>
  <c r="J124" i="1"/>
  <c r="Q124" i="1" s="1"/>
  <c r="C123" i="1"/>
  <c r="I123" i="1"/>
  <c r="C124" i="1"/>
  <c r="I124" i="1"/>
  <c r="AD12" i="1"/>
  <c r="AC12" i="1"/>
  <c r="AB12" i="1"/>
  <c r="AA12" i="1"/>
  <c r="Y12" i="1" s="1"/>
  <c r="Z12" i="1"/>
  <c r="W12" i="1"/>
  <c r="V12" i="1"/>
  <c r="U12" i="1"/>
  <c r="T12" i="1"/>
  <c r="S12" i="1"/>
  <c r="O12" i="1"/>
  <c r="N12" i="1"/>
  <c r="M12" i="1"/>
  <c r="L12" i="1"/>
  <c r="K12" i="1"/>
  <c r="H12" i="1"/>
  <c r="H10" i="1" s="1"/>
  <c r="G12" i="1"/>
  <c r="F12" i="1"/>
  <c r="E12" i="1"/>
  <c r="D12" i="1"/>
  <c r="Y14" i="1"/>
  <c r="AE14" i="1" s="1"/>
  <c r="Y15" i="1"/>
  <c r="AF15" i="1" s="1"/>
  <c r="R14" i="1"/>
  <c r="R15" i="1"/>
  <c r="X15" i="1"/>
  <c r="J14" i="1"/>
  <c r="J15" i="1"/>
  <c r="P15" i="1" s="1"/>
  <c r="C14" i="1"/>
  <c r="I14" i="1" s="1"/>
  <c r="C15" i="1"/>
  <c r="Y17" i="1"/>
  <c r="AF17" i="1" s="1"/>
  <c r="Y18" i="1"/>
  <c r="AE18" i="1" s="1"/>
  <c r="R17" i="1"/>
  <c r="X17" i="1" s="1"/>
  <c r="R18" i="1"/>
  <c r="X18" i="1" s="1"/>
  <c r="J17" i="1"/>
  <c r="J18" i="1"/>
  <c r="Q18" i="1" s="1"/>
  <c r="P18" i="1"/>
  <c r="C17" i="1"/>
  <c r="I17" i="1" s="1"/>
  <c r="C18" i="1"/>
  <c r="I18" i="1" s="1"/>
  <c r="Y45" i="1"/>
  <c r="R45" i="1"/>
  <c r="J45" i="1"/>
  <c r="Q45" i="1" s="1"/>
  <c r="P45" i="1"/>
  <c r="C45" i="1"/>
  <c r="I45" i="1"/>
  <c r="AD125" i="1"/>
  <c r="Y43" i="1"/>
  <c r="R43" i="1"/>
  <c r="X43" i="1"/>
  <c r="J43" i="1"/>
  <c r="P43" i="1"/>
  <c r="C43" i="1"/>
  <c r="I43" i="1" s="1"/>
  <c r="Y31" i="1"/>
  <c r="AE31" i="1" s="1"/>
  <c r="R31" i="1"/>
  <c r="X31" i="1" s="1"/>
  <c r="J31" i="1"/>
  <c r="P31" i="1" s="1"/>
  <c r="C31" i="1"/>
  <c r="Y26" i="1"/>
  <c r="AE26" i="1" s="1"/>
  <c r="R26" i="1"/>
  <c r="X26" i="1" s="1"/>
  <c r="J26" i="1"/>
  <c r="Q26" i="1" s="1"/>
  <c r="C26" i="1"/>
  <c r="AA20" i="1"/>
  <c r="Z20" i="1"/>
  <c r="AB20" i="1"/>
  <c r="AC20" i="1"/>
  <c r="AD20" i="1"/>
  <c r="S20" i="1"/>
  <c r="T20" i="1"/>
  <c r="U20" i="1"/>
  <c r="V20" i="1"/>
  <c r="W20" i="1"/>
  <c r="W10" i="1" s="1"/>
  <c r="R93" i="1"/>
  <c r="X93" i="1" s="1"/>
  <c r="R94" i="1"/>
  <c r="X94" i="1"/>
  <c r="R95" i="1"/>
  <c r="X95" i="1" s="1"/>
  <c r="R96" i="1"/>
  <c r="X96" i="1"/>
  <c r="R97" i="1"/>
  <c r="X97" i="1"/>
  <c r="R98" i="1"/>
  <c r="R99" i="1"/>
  <c r="X99" i="1" s="1"/>
  <c r="R100" i="1"/>
  <c r="X100" i="1"/>
  <c r="R101" i="1"/>
  <c r="X101" i="1"/>
  <c r="R102" i="1"/>
  <c r="AF102" i="1" s="1"/>
  <c r="R103" i="1"/>
  <c r="X103" i="1" s="1"/>
  <c r="R104" i="1"/>
  <c r="X104" i="1"/>
  <c r="R105" i="1"/>
  <c r="X105" i="1"/>
  <c r="V106" i="1"/>
  <c r="R106" i="1" s="1"/>
  <c r="R107" i="1"/>
  <c r="X107" i="1"/>
  <c r="R108" i="1"/>
  <c r="X108" i="1" s="1"/>
  <c r="R109" i="1"/>
  <c r="X109" i="1" s="1"/>
  <c r="R110" i="1"/>
  <c r="X110" i="1"/>
  <c r="R111" i="1"/>
  <c r="R112" i="1"/>
  <c r="X112" i="1" s="1"/>
  <c r="R114" i="1"/>
  <c r="X114" i="1" s="1"/>
  <c r="R115" i="1"/>
  <c r="X115" i="1"/>
  <c r="R116" i="1"/>
  <c r="X116" i="1" s="1"/>
  <c r="R119" i="1"/>
  <c r="X119" i="1" s="1"/>
  <c r="R120" i="1"/>
  <c r="R121" i="1"/>
  <c r="X121" i="1" s="1"/>
  <c r="R122" i="1"/>
  <c r="X122" i="1" s="1"/>
  <c r="S36" i="1"/>
  <c r="T36" i="1"/>
  <c r="U36" i="1"/>
  <c r="V36" i="1"/>
  <c r="R78" i="1"/>
  <c r="W36" i="1"/>
  <c r="AB36" i="1"/>
  <c r="AA36" i="1"/>
  <c r="M20" i="1"/>
  <c r="M36" i="1"/>
  <c r="L20" i="1"/>
  <c r="L36" i="1"/>
  <c r="F20" i="1"/>
  <c r="F36" i="1"/>
  <c r="E20" i="1"/>
  <c r="E36" i="1"/>
  <c r="Y78" i="1"/>
  <c r="AE78" i="1" s="1"/>
  <c r="Z36" i="1"/>
  <c r="AC36" i="1"/>
  <c r="AD36" i="1"/>
  <c r="K20" i="1"/>
  <c r="N20" i="1"/>
  <c r="K36" i="1"/>
  <c r="N36" i="1"/>
  <c r="J78" i="1"/>
  <c r="Q78" i="1" s="1"/>
  <c r="O20" i="1"/>
  <c r="O36" i="1"/>
  <c r="G20" i="1"/>
  <c r="G36" i="1"/>
  <c r="J74" i="1"/>
  <c r="P74" i="1" s="1"/>
  <c r="C74" i="1"/>
  <c r="I74" i="1" s="1"/>
  <c r="Y93" i="1"/>
  <c r="Y99" i="1"/>
  <c r="AE99" i="1" s="1"/>
  <c r="AF99" i="1"/>
  <c r="Y101" i="1"/>
  <c r="AE101" i="1" s="1"/>
  <c r="Y102" i="1"/>
  <c r="Y103" i="1"/>
  <c r="AE103" i="1" s="1"/>
  <c r="Y104" i="1"/>
  <c r="AE104" i="1" s="1"/>
  <c r="Y105" i="1"/>
  <c r="AE105" i="1" s="1"/>
  <c r="AC106" i="1"/>
  <c r="AC125" i="1"/>
  <c r="Y106" i="1"/>
  <c r="AE106" i="1" s="1"/>
  <c r="Y111" i="1"/>
  <c r="AE111" i="1" s="1"/>
  <c r="Y114" i="1"/>
  <c r="AF114" i="1"/>
  <c r="AE114" i="1"/>
  <c r="Y116" i="1"/>
  <c r="AE116" i="1" s="1"/>
  <c r="Y115" i="1"/>
  <c r="AF115" i="1" s="1"/>
  <c r="J93" i="1"/>
  <c r="J104" i="1"/>
  <c r="P104" i="1"/>
  <c r="K125" i="1"/>
  <c r="J115" i="1"/>
  <c r="N106" i="1"/>
  <c r="J106" i="1"/>
  <c r="P106" i="1" s="1"/>
  <c r="J111" i="1"/>
  <c r="P111" i="1" s="1"/>
  <c r="J99" i="1"/>
  <c r="J101" i="1"/>
  <c r="Q101" i="1" s="1"/>
  <c r="P101" i="1"/>
  <c r="J102" i="1"/>
  <c r="J103" i="1"/>
  <c r="P103" i="1"/>
  <c r="J105" i="1"/>
  <c r="Q105" i="1" s="1"/>
  <c r="J114" i="1"/>
  <c r="P114" i="1" s="1"/>
  <c r="J116" i="1"/>
  <c r="P116" i="1" s="1"/>
  <c r="G106" i="1"/>
  <c r="C106" i="1" s="1"/>
  <c r="D36" i="1"/>
  <c r="H36" i="1"/>
  <c r="D20" i="1"/>
  <c r="C78" i="1"/>
  <c r="I78" i="1"/>
  <c r="R13" i="1"/>
  <c r="Y13" i="1"/>
  <c r="C46" i="1"/>
  <c r="I46" i="1" s="1"/>
  <c r="C73" i="1"/>
  <c r="C59" i="1"/>
  <c r="I59" i="1"/>
  <c r="Y122" i="1"/>
  <c r="AE122" i="1" s="1"/>
  <c r="Y121" i="1"/>
  <c r="AE121" i="1" s="1"/>
  <c r="Y120" i="1"/>
  <c r="AE120" i="1" s="1"/>
  <c r="Y119" i="1"/>
  <c r="AE119" i="1" s="1"/>
  <c r="Y112" i="1"/>
  <c r="Y110" i="1"/>
  <c r="AE110" i="1" s="1"/>
  <c r="Y109" i="1"/>
  <c r="Y108" i="1"/>
  <c r="AE108" i="1" s="1"/>
  <c r="Y107" i="1"/>
  <c r="AE107" i="1"/>
  <c r="Y100" i="1"/>
  <c r="Y98" i="1"/>
  <c r="AE98" i="1"/>
  <c r="Y97" i="1"/>
  <c r="AE97" i="1" s="1"/>
  <c r="Y96" i="1"/>
  <c r="AE96" i="1"/>
  <c r="Y95" i="1"/>
  <c r="Y94" i="1"/>
  <c r="AF94" i="1" s="1"/>
  <c r="C99" i="1"/>
  <c r="C111" i="1"/>
  <c r="C101" i="1"/>
  <c r="C102" i="1"/>
  <c r="C103" i="1"/>
  <c r="Q103" i="1" s="1"/>
  <c r="C104" i="1"/>
  <c r="Q104" i="1"/>
  <c r="C105" i="1"/>
  <c r="C114" i="1"/>
  <c r="C116" i="1"/>
  <c r="C115" i="1"/>
  <c r="I115" i="1" s="1"/>
  <c r="D117" i="1"/>
  <c r="D125" i="1" s="1"/>
  <c r="C93" i="1"/>
  <c r="Q93" i="1" s="1"/>
  <c r="C122" i="1"/>
  <c r="I122" i="1"/>
  <c r="J122" i="1"/>
  <c r="P122" i="1" s="1"/>
  <c r="J121" i="1"/>
  <c r="C120" i="1"/>
  <c r="Q120" i="1" s="1"/>
  <c r="I120" i="1"/>
  <c r="J120" i="1"/>
  <c r="P120" i="1" s="1"/>
  <c r="C119" i="1"/>
  <c r="I119" i="1" s="1"/>
  <c r="J119" i="1"/>
  <c r="C112" i="1"/>
  <c r="Q112" i="1" s="1"/>
  <c r="I112" i="1"/>
  <c r="J112" i="1"/>
  <c r="C110" i="1"/>
  <c r="J110" i="1"/>
  <c r="Q110" i="1"/>
  <c r="C109" i="1"/>
  <c r="Q109" i="1"/>
  <c r="J109" i="1"/>
  <c r="P109" i="1"/>
  <c r="C108" i="1"/>
  <c r="J108" i="1"/>
  <c r="C107" i="1"/>
  <c r="I107" i="1"/>
  <c r="J107" i="1"/>
  <c r="P107" i="1" s="1"/>
  <c r="C100" i="1"/>
  <c r="I100" i="1"/>
  <c r="J100" i="1"/>
  <c r="P100" i="1" s="1"/>
  <c r="C98" i="1"/>
  <c r="I98" i="1"/>
  <c r="J98" i="1"/>
  <c r="P98" i="1" s="1"/>
  <c r="C97" i="1"/>
  <c r="I97" i="1" s="1"/>
  <c r="J97" i="1"/>
  <c r="C96" i="1"/>
  <c r="I96" i="1" s="1"/>
  <c r="J96" i="1"/>
  <c r="P96" i="1" s="1"/>
  <c r="C95" i="1"/>
  <c r="J95" i="1"/>
  <c r="P95" i="1" s="1"/>
  <c r="C94" i="1"/>
  <c r="I94" i="1"/>
  <c r="J94" i="1"/>
  <c r="P94" i="1"/>
  <c r="AE115" i="1"/>
  <c r="AE112" i="1"/>
  <c r="AE95" i="1"/>
  <c r="P102" i="1"/>
  <c r="P93" i="1"/>
  <c r="R75" i="1"/>
  <c r="X75" i="1" s="1"/>
  <c r="Y75" i="1"/>
  <c r="AF75" i="1" s="1"/>
  <c r="AE75" i="1"/>
  <c r="R73" i="1"/>
  <c r="Y73" i="1"/>
  <c r="AE73" i="1" s="1"/>
  <c r="R72" i="1"/>
  <c r="Y72" i="1"/>
  <c r="R71" i="1"/>
  <c r="X71" i="1"/>
  <c r="Y71" i="1"/>
  <c r="AF71" i="1" s="1"/>
  <c r="R70" i="1"/>
  <c r="Y70" i="1"/>
  <c r="AE70" i="1" s="1"/>
  <c r="R69" i="1"/>
  <c r="Y69" i="1"/>
  <c r="R68" i="1"/>
  <c r="Y68" i="1"/>
  <c r="AE68" i="1" s="1"/>
  <c r="R67" i="1"/>
  <c r="X67" i="1" s="1"/>
  <c r="Y67" i="1"/>
  <c r="R66" i="1"/>
  <c r="X66" i="1" s="1"/>
  <c r="Y66" i="1"/>
  <c r="AE66" i="1" s="1"/>
  <c r="R65" i="1"/>
  <c r="X65" i="1"/>
  <c r="Y65" i="1"/>
  <c r="AE65" i="1" s="1"/>
  <c r="R64" i="1"/>
  <c r="Y64" i="1"/>
  <c r="AE64" i="1" s="1"/>
  <c r="R63" i="1"/>
  <c r="X63" i="1" s="1"/>
  <c r="Y63" i="1"/>
  <c r="AE63" i="1" s="1"/>
  <c r="R62" i="1"/>
  <c r="X62" i="1"/>
  <c r="Y62" i="1"/>
  <c r="AE62" i="1"/>
  <c r="R61" i="1"/>
  <c r="Y61" i="1"/>
  <c r="R60" i="1"/>
  <c r="Y60" i="1"/>
  <c r="AE60" i="1" s="1"/>
  <c r="R59" i="1"/>
  <c r="X59" i="1"/>
  <c r="Y59" i="1"/>
  <c r="AF59" i="1" s="1"/>
  <c r="R58" i="1"/>
  <c r="X58" i="1" s="1"/>
  <c r="Y58" i="1"/>
  <c r="AE58" i="1" s="1"/>
  <c r="R57" i="1"/>
  <c r="X57" i="1" s="1"/>
  <c r="Y57" i="1"/>
  <c r="AF57" i="1" s="1"/>
  <c r="R56" i="1"/>
  <c r="Y56" i="1"/>
  <c r="AE56" i="1" s="1"/>
  <c r="R55" i="1"/>
  <c r="X55" i="1" s="1"/>
  <c r="Y55" i="1"/>
  <c r="AE55" i="1" s="1"/>
  <c r="R54" i="1"/>
  <c r="Y54" i="1"/>
  <c r="AE54" i="1" s="1"/>
  <c r="R53" i="1"/>
  <c r="X53" i="1" s="1"/>
  <c r="Y53" i="1"/>
  <c r="AF53" i="1" s="1"/>
  <c r="R52" i="1"/>
  <c r="X52" i="1" s="1"/>
  <c r="Y52" i="1"/>
  <c r="AE52" i="1" s="1"/>
  <c r="R51" i="1"/>
  <c r="X51" i="1" s="1"/>
  <c r="Y51" i="1"/>
  <c r="AE51" i="1" s="1"/>
  <c r="R50" i="1"/>
  <c r="X50" i="1" s="1"/>
  <c r="Y50" i="1"/>
  <c r="R49" i="1"/>
  <c r="X49" i="1" s="1"/>
  <c r="Y49" i="1"/>
  <c r="R48" i="1"/>
  <c r="X48" i="1" s="1"/>
  <c r="Y48" i="1"/>
  <c r="AE48" i="1" s="1"/>
  <c r="R47" i="1"/>
  <c r="X47" i="1" s="1"/>
  <c r="Y47" i="1"/>
  <c r="AE47" i="1" s="1"/>
  <c r="R46" i="1"/>
  <c r="X46" i="1" s="1"/>
  <c r="Y46" i="1"/>
  <c r="R44" i="1"/>
  <c r="Y44" i="1"/>
  <c r="AE44" i="1" s="1"/>
  <c r="R42" i="1"/>
  <c r="Y42" i="1"/>
  <c r="AE42" i="1"/>
  <c r="R41" i="1"/>
  <c r="X41" i="1" s="1"/>
  <c r="Y41" i="1"/>
  <c r="R40" i="1"/>
  <c r="X40" i="1" s="1"/>
  <c r="Y40" i="1"/>
  <c r="AE40" i="1" s="1"/>
  <c r="R39" i="1"/>
  <c r="Y39" i="1"/>
  <c r="AE39" i="1" s="1"/>
  <c r="R33" i="1"/>
  <c r="X33" i="1" s="1"/>
  <c r="Y33" i="1"/>
  <c r="AE33" i="1"/>
  <c r="R32" i="1"/>
  <c r="Y32" i="1"/>
  <c r="R30" i="1"/>
  <c r="Y30" i="1"/>
  <c r="AE30" i="1" s="1"/>
  <c r="R29" i="1"/>
  <c r="X29" i="1" s="1"/>
  <c r="Y29" i="1"/>
  <c r="AE29" i="1" s="1"/>
  <c r="R28" i="1"/>
  <c r="AF28" i="1" s="1"/>
  <c r="Y28" i="1"/>
  <c r="AE28" i="1" s="1"/>
  <c r="R27" i="1"/>
  <c r="X27" i="1" s="1"/>
  <c r="Y27" i="1"/>
  <c r="AE27" i="1" s="1"/>
  <c r="R25" i="1"/>
  <c r="X25" i="1" s="1"/>
  <c r="Y25" i="1"/>
  <c r="AE25" i="1" s="1"/>
  <c r="R22" i="1"/>
  <c r="X22" i="1" s="1"/>
  <c r="Y22" i="1"/>
  <c r="AE22" i="1" s="1"/>
  <c r="R21" i="1"/>
  <c r="X21" i="1" s="1"/>
  <c r="Y21" i="1"/>
  <c r="AF21" i="1" s="1"/>
  <c r="R16" i="1"/>
  <c r="Y16" i="1"/>
  <c r="C75" i="1"/>
  <c r="J75" i="1"/>
  <c r="P75" i="1" s="1"/>
  <c r="J73" i="1"/>
  <c r="C72" i="1"/>
  <c r="I72" i="1" s="1"/>
  <c r="J72" i="1"/>
  <c r="P72" i="1" s="1"/>
  <c r="C71" i="1"/>
  <c r="J71" i="1"/>
  <c r="Q71" i="1" s="1"/>
  <c r="J70" i="1"/>
  <c r="P70" i="1" s="1"/>
  <c r="Q70" i="1"/>
  <c r="C70" i="1"/>
  <c r="I70" i="1"/>
  <c r="C69" i="1"/>
  <c r="J69" i="1"/>
  <c r="P69" i="1" s="1"/>
  <c r="C68" i="1"/>
  <c r="I68" i="1"/>
  <c r="J68" i="1"/>
  <c r="Q68" i="1" s="1"/>
  <c r="C67" i="1"/>
  <c r="I67" i="1" s="1"/>
  <c r="J67" i="1"/>
  <c r="C66" i="1"/>
  <c r="I66" i="1"/>
  <c r="J66" i="1"/>
  <c r="C65" i="1"/>
  <c r="J65" i="1"/>
  <c r="P65" i="1" s="1"/>
  <c r="C64" i="1"/>
  <c r="J64" i="1"/>
  <c r="P64" i="1" s="1"/>
  <c r="C63" i="1"/>
  <c r="I63" i="1" s="1"/>
  <c r="J63" i="1"/>
  <c r="P63" i="1" s="1"/>
  <c r="C62" i="1"/>
  <c r="I62" i="1" s="1"/>
  <c r="J62" i="1"/>
  <c r="P62" i="1" s="1"/>
  <c r="C61" i="1"/>
  <c r="Q61" i="1" s="1"/>
  <c r="I61" i="1"/>
  <c r="J61" i="1"/>
  <c r="J60" i="1"/>
  <c r="C60" i="1"/>
  <c r="J59" i="1"/>
  <c r="Q59" i="1" s="1"/>
  <c r="C58" i="1"/>
  <c r="I58" i="1" s="1"/>
  <c r="J58" i="1"/>
  <c r="C57" i="1"/>
  <c r="I57" i="1" s="1"/>
  <c r="J57" i="1"/>
  <c r="C56" i="1"/>
  <c r="I56" i="1"/>
  <c r="J56" i="1"/>
  <c r="Q56" i="1" s="1"/>
  <c r="C55" i="1"/>
  <c r="J55" i="1"/>
  <c r="Q55" i="1" s="1"/>
  <c r="C54" i="1"/>
  <c r="I54" i="1" s="1"/>
  <c r="J54" i="1"/>
  <c r="C53" i="1"/>
  <c r="J53" i="1"/>
  <c r="P53" i="1" s="1"/>
  <c r="C52" i="1"/>
  <c r="J52" i="1"/>
  <c r="Q52" i="1" s="1"/>
  <c r="C51" i="1"/>
  <c r="I51" i="1" s="1"/>
  <c r="J51" i="1"/>
  <c r="P51" i="1"/>
  <c r="C50" i="1"/>
  <c r="J50" i="1"/>
  <c r="C49" i="1"/>
  <c r="I49" i="1"/>
  <c r="J49" i="1"/>
  <c r="P49" i="1" s="1"/>
  <c r="C48" i="1"/>
  <c r="I48" i="1"/>
  <c r="J48" i="1"/>
  <c r="C47" i="1"/>
  <c r="I47" i="1"/>
  <c r="J47" i="1"/>
  <c r="P47" i="1" s="1"/>
  <c r="J46" i="1"/>
  <c r="C44" i="1"/>
  <c r="Q44" i="1" s="1"/>
  <c r="I44" i="1"/>
  <c r="J44" i="1"/>
  <c r="J42" i="1"/>
  <c r="P42" i="1" s="1"/>
  <c r="C42" i="1"/>
  <c r="I42" i="1" s="1"/>
  <c r="C41" i="1"/>
  <c r="I41" i="1" s="1"/>
  <c r="J41" i="1"/>
  <c r="C40" i="1"/>
  <c r="I40" i="1" s="1"/>
  <c r="J40" i="1"/>
  <c r="Q40" i="1" s="1"/>
  <c r="C39" i="1"/>
  <c r="J39" i="1"/>
  <c r="P39" i="1" s="1"/>
  <c r="C33" i="1"/>
  <c r="I33" i="1" s="1"/>
  <c r="J33" i="1"/>
  <c r="P33" i="1"/>
  <c r="C32" i="1"/>
  <c r="I32" i="1"/>
  <c r="J32" i="1"/>
  <c r="P32" i="1" s="1"/>
  <c r="C30" i="1"/>
  <c r="Q30" i="1" s="1"/>
  <c r="J30" i="1"/>
  <c r="P30" i="1"/>
  <c r="C29" i="1"/>
  <c r="Q29" i="1" s="1"/>
  <c r="I29" i="1"/>
  <c r="J29" i="1"/>
  <c r="P29" i="1"/>
  <c r="C28" i="1"/>
  <c r="I28" i="1" s="1"/>
  <c r="J28" i="1"/>
  <c r="P28" i="1" s="1"/>
  <c r="C27" i="1"/>
  <c r="J27" i="1"/>
  <c r="P27" i="1" s="1"/>
  <c r="C25" i="1"/>
  <c r="I25" i="1"/>
  <c r="J25" i="1"/>
  <c r="C16" i="1"/>
  <c r="I16" i="1" s="1"/>
  <c r="J16" i="1"/>
  <c r="P16" i="1" s="1"/>
  <c r="C22" i="1"/>
  <c r="I22" i="1" s="1"/>
  <c r="J22" i="1"/>
  <c r="Q22" i="1" s="1"/>
  <c r="C21" i="1"/>
  <c r="I21" i="1" s="1"/>
  <c r="J21" i="1"/>
  <c r="Q21" i="1" s="1"/>
  <c r="J13" i="1"/>
  <c r="P13" i="1" s="1"/>
  <c r="C13" i="1"/>
  <c r="I13" i="1" s="1"/>
  <c r="I114" i="1"/>
  <c r="I110" i="1"/>
  <c r="I109" i="1"/>
  <c r="I108" i="1"/>
  <c r="I105" i="1"/>
  <c r="I104" i="1"/>
  <c r="I99" i="1"/>
  <c r="I93" i="1"/>
  <c r="AE71" i="1"/>
  <c r="AE69" i="1"/>
  <c r="AE67" i="1"/>
  <c r="AE61" i="1"/>
  <c r="AE53" i="1"/>
  <c r="AE41" i="1"/>
  <c r="AE32" i="1"/>
  <c r="AE16" i="1"/>
  <c r="AE13" i="1"/>
  <c r="X78" i="1"/>
  <c r="X72" i="1"/>
  <c r="X70" i="1"/>
  <c r="X68" i="1"/>
  <c r="X64" i="1"/>
  <c r="X60" i="1"/>
  <c r="X56" i="1"/>
  <c r="X54" i="1"/>
  <c r="X30" i="1"/>
  <c r="P78" i="1"/>
  <c r="P67" i="1"/>
  <c r="P58" i="1"/>
  <c r="P50" i="1"/>
  <c r="P44" i="1"/>
  <c r="P41" i="1"/>
  <c r="P22" i="1"/>
  <c r="H20" i="1"/>
  <c r="I71" i="1"/>
  <c r="I69" i="1"/>
  <c r="I65" i="1"/>
  <c r="I55" i="1"/>
  <c r="I53" i="1"/>
  <c r="P26" i="1"/>
  <c r="P112" i="1"/>
  <c r="P121" i="1"/>
  <c r="Q102" i="1"/>
  <c r="I102" i="1"/>
  <c r="I111" i="1"/>
  <c r="AF107" i="1"/>
  <c r="AF58" i="1"/>
  <c r="AF62" i="1"/>
  <c r="P119" i="1"/>
  <c r="AE94" i="1"/>
  <c r="AF96" i="1"/>
  <c r="AF110" i="1"/>
  <c r="P110" i="1"/>
  <c r="Q94" i="1"/>
  <c r="P123" i="1"/>
  <c r="AE123" i="1"/>
  <c r="Q108" i="1"/>
  <c r="AE17" i="1"/>
  <c r="AE100" i="1"/>
  <c r="P61" i="1"/>
  <c r="I101" i="1"/>
  <c r="P97" i="1"/>
  <c r="P108" i="1"/>
  <c r="AF97" i="1"/>
  <c r="AF101" i="1"/>
  <c r="AF105" i="1"/>
  <c r="AF112" i="1"/>
  <c r="P17" i="1"/>
  <c r="Q47" i="1"/>
  <c r="AE49" i="1"/>
  <c r="AF104" i="1"/>
  <c r="X98" i="1"/>
  <c r="AF98" i="1"/>
  <c r="I26" i="1"/>
  <c r="P57" i="1"/>
  <c r="I31" i="1"/>
  <c r="P40" i="1"/>
  <c r="P54" i="1"/>
  <c r="P60" i="1"/>
  <c r="AE57" i="1"/>
  <c r="AF64" i="1"/>
  <c r="AF100" i="1"/>
  <c r="AF93" i="1"/>
  <c r="AE93" i="1"/>
  <c r="P55" i="1"/>
  <c r="AE50" i="1"/>
  <c r="P99" i="1"/>
  <c r="Q99" i="1"/>
  <c r="AE43" i="1"/>
  <c r="AF43" i="1"/>
  <c r="P46" i="1"/>
  <c r="Q46" i="1"/>
  <c r="I75" i="1"/>
  <c r="AE46" i="1"/>
  <c r="AE45" i="1"/>
  <c r="I15" i="1"/>
  <c r="P14" i="1"/>
  <c r="Q66" i="1"/>
  <c r="P66" i="1"/>
  <c r="X111" i="1"/>
  <c r="P25" i="1"/>
  <c r="Q25" i="1"/>
  <c r="I27" i="1"/>
  <c r="AF33" i="1"/>
  <c r="P48" i="1"/>
  <c r="P105" i="1"/>
  <c r="I52" i="1"/>
  <c r="X73" i="1"/>
  <c r="AF40" i="1"/>
  <c r="P73" i="1"/>
  <c r="AE72" i="1"/>
  <c r="AF72" i="1"/>
  <c r="AE102" i="1"/>
  <c r="X14" i="1"/>
  <c r="J12" i="1"/>
  <c r="N10" i="1"/>
  <c r="AF109" i="1"/>
  <c r="AE109" i="1"/>
  <c r="S125" i="1"/>
  <c r="AF111" i="1" l="1"/>
  <c r="AE124" i="1"/>
  <c r="AF120" i="1"/>
  <c r="Y117" i="1"/>
  <c r="AE117" i="1" s="1"/>
  <c r="AF78" i="1"/>
  <c r="AE74" i="1"/>
  <c r="AF73" i="1"/>
  <c r="AF70" i="1"/>
  <c r="AF69" i="1"/>
  <c r="AF68" i="1"/>
  <c r="AF65" i="1"/>
  <c r="AF61" i="1"/>
  <c r="AF60" i="1"/>
  <c r="AE59" i="1"/>
  <c r="AF56" i="1"/>
  <c r="AF54" i="1"/>
  <c r="AF48" i="1"/>
  <c r="AF45" i="1"/>
  <c r="AD76" i="1"/>
  <c r="AD80" i="1" s="1"/>
  <c r="AD126" i="1" s="1"/>
  <c r="AF44" i="1"/>
  <c r="Z76" i="1"/>
  <c r="Z80" i="1" s="1"/>
  <c r="Z126" i="1" s="1"/>
  <c r="AF42" i="1"/>
  <c r="Y36" i="1"/>
  <c r="AE36" i="1" s="1"/>
  <c r="AC76" i="1"/>
  <c r="AC80" i="1" s="1"/>
  <c r="AC126" i="1" s="1"/>
  <c r="AF39" i="1"/>
  <c r="AF32" i="1"/>
  <c r="AF30" i="1"/>
  <c r="AF26" i="1"/>
  <c r="Y24" i="1"/>
  <c r="AE24" i="1" s="1"/>
  <c r="Y20" i="1"/>
  <c r="AE20" i="1" s="1"/>
  <c r="AB10" i="1"/>
  <c r="AB76" i="1" s="1"/>
  <c r="AB80" i="1" s="1"/>
  <c r="AB126" i="1" s="1"/>
  <c r="AE21" i="1"/>
  <c r="AF16" i="1"/>
  <c r="AA10" i="1"/>
  <c r="AE15" i="1"/>
  <c r="AF14" i="1"/>
  <c r="AE12" i="1"/>
  <c r="AF13" i="1"/>
  <c r="AF116" i="1"/>
  <c r="AF108" i="1"/>
  <c r="X106" i="1"/>
  <c r="AF106" i="1"/>
  <c r="V125" i="1"/>
  <c r="AF103" i="1"/>
  <c r="X102" i="1"/>
  <c r="AF95" i="1"/>
  <c r="AF123" i="1"/>
  <c r="R117" i="1"/>
  <c r="AF122" i="1"/>
  <c r="AF121" i="1"/>
  <c r="X120" i="1"/>
  <c r="X117" i="1"/>
  <c r="R125" i="1"/>
  <c r="AF119" i="1"/>
  <c r="X69" i="1"/>
  <c r="AF67" i="1"/>
  <c r="AF66" i="1"/>
  <c r="AF63" i="1"/>
  <c r="X61" i="1"/>
  <c r="AF55" i="1"/>
  <c r="AF52" i="1"/>
  <c r="AF51" i="1"/>
  <c r="AF50" i="1"/>
  <c r="AF49" i="1"/>
  <c r="AF47" i="1"/>
  <c r="AF46" i="1"/>
  <c r="X45" i="1"/>
  <c r="X44" i="1"/>
  <c r="X42" i="1"/>
  <c r="AF41" i="1"/>
  <c r="W76" i="1"/>
  <c r="W80" i="1" s="1"/>
  <c r="W126" i="1" s="1"/>
  <c r="R36" i="1"/>
  <c r="X36" i="1" s="1"/>
  <c r="X39" i="1"/>
  <c r="X32" i="1"/>
  <c r="AF31" i="1"/>
  <c r="AF29" i="1"/>
  <c r="X28" i="1"/>
  <c r="AF27" i="1"/>
  <c r="U10" i="1"/>
  <c r="U76" i="1" s="1"/>
  <c r="U80" i="1" s="1"/>
  <c r="U126" i="1" s="1"/>
  <c r="AF25" i="1"/>
  <c r="R24" i="1"/>
  <c r="X24" i="1" s="1"/>
  <c r="AF22" i="1"/>
  <c r="R20" i="1"/>
  <c r="V10" i="1"/>
  <c r="V76" i="1" s="1"/>
  <c r="V80" i="1" s="1"/>
  <c r="T10" i="1"/>
  <c r="T76" i="1" s="1"/>
  <c r="T80" i="1" s="1"/>
  <c r="T126" i="1" s="1"/>
  <c r="S10" i="1"/>
  <c r="S76" i="1" s="1"/>
  <c r="S80" i="1" s="1"/>
  <c r="S126" i="1" s="1"/>
  <c r="AF18" i="1"/>
  <c r="X16" i="1"/>
  <c r="X13" i="1"/>
  <c r="R12" i="1"/>
  <c r="Q116" i="1"/>
  <c r="Q114" i="1"/>
  <c r="Q111" i="1"/>
  <c r="Q107" i="1"/>
  <c r="N125" i="1"/>
  <c r="Q100" i="1"/>
  <c r="Q98" i="1"/>
  <c r="Q96" i="1"/>
  <c r="Q95" i="1"/>
  <c r="P124" i="1"/>
  <c r="Q123" i="1"/>
  <c r="Q122" i="1"/>
  <c r="J117" i="1"/>
  <c r="P117" i="1" s="1"/>
  <c r="P115" i="1"/>
  <c r="Q75" i="1"/>
  <c r="Q74" i="1"/>
  <c r="Q73" i="1"/>
  <c r="P71" i="1"/>
  <c r="Q69" i="1"/>
  <c r="P68" i="1"/>
  <c r="Q65" i="1"/>
  <c r="Q64" i="1"/>
  <c r="Q60" i="1"/>
  <c r="P59" i="1"/>
  <c r="P56" i="1"/>
  <c r="Q53" i="1"/>
  <c r="P52" i="1"/>
  <c r="Q50" i="1"/>
  <c r="Q49" i="1"/>
  <c r="Q48" i="1"/>
  <c r="N76" i="1"/>
  <c r="N80" i="1" s="1"/>
  <c r="J36" i="1"/>
  <c r="P36" i="1" s="1"/>
  <c r="Q39" i="1"/>
  <c r="Q32" i="1"/>
  <c r="M10" i="1"/>
  <c r="M76" i="1" s="1"/>
  <c r="M80" i="1" s="1"/>
  <c r="M126" i="1" s="1"/>
  <c r="Q31" i="1"/>
  <c r="Q27" i="1"/>
  <c r="J24" i="1"/>
  <c r="P24" i="1" s="1"/>
  <c r="O10" i="1"/>
  <c r="O76" i="1" s="1"/>
  <c r="O80" i="1" s="1"/>
  <c r="O126" i="1" s="1"/>
  <c r="L10" i="1"/>
  <c r="L76" i="1" s="1"/>
  <c r="L80" i="1" s="1"/>
  <c r="L126" i="1" s="1"/>
  <c r="J20" i="1"/>
  <c r="P20" i="1" s="1"/>
  <c r="K10" i="1"/>
  <c r="K76" i="1" s="1"/>
  <c r="K80" i="1" s="1"/>
  <c r="K126" i="1" s="1"/>
  <c r="P21" i="1"/>
  <c r="P12" i="1"/>
  <c r="Q15" i="1"/>
  <c r="Q13" i="1"/>
  <c r="I116" i="1"/>
  <c r="Q106" i="1"/>
  <c r="I106" i="1"/>
  <c r="G125" i="1"/>
  <c r="I103" i="1"/>
  <c r="Q97" i="1"/>
  <c r="I95" i="1"/>
  <c r="Q121" i="1"/>
  <c r="C117" i="1"/>
  <c r="C125" i="1" s="1"/>
  <c r="Q119" i="1"/>
  <c r="Q115" i="1"/>
  <c r="I73" i="1"/>
  <c r="Q72" i="1"/>
  <c r="Q67" i="1"/>
  <c r="I64" i="1"/>
  <c r="Q63" i="1"/>
  <c r="Q62" i="1"/>
  <c r="I60" i="1"/>
  <c r="Q58" i="1"/>
  <c r="Q57" i="1"/>
  <c r="Q54" i="1"/>
  <c r="Q51" i="1"/>
  <c r="I50" i="1"/>
  <c r="Q43" i="1"/>
  <c r="Q42" i="1"/>
  <c r="Q41" i="1"/>
  <c r="H76" i="1"/>
  <c r="H80" i="1" s="1"/>
  <c r="H126" i="1" s="1"/>
  <c r="C36" i="1"/>
  <c r="I36" i="1" s="1"/>
  <c r="I39" i="1"/>
  <c r="Q33" i="1"/>
  <c r="I30" i="1"/>
  <c r="Q28" i="1"/>
  <c r="C24" i="1"/>
  <c r="I24" i="1" s="1"/>
  <c r="D10" i="1"/>
  <c r="D76" i="1" s="1"/>
  <c r="D80" i="1" s="1"/>
  <c r="D126" i="1" s="1"/>
  <c r="G10" i="1"/>
  <c r="G76" i="1" s="1"/>
  <c r="G80" i="1" s="1"/>
  <c r="F10" i="1"/>
  <c r="F76" i="1" s="1"/>
  <c r="F80" i="1" s="1"/>
  <c r="F126" i="1" s="1"/>
  <c r="C20" i="1"/>
  <c r="I20" i="1" s="1"/>
  <c r="Q20" i="1"/>
  <c r="E10" i="1"/>
  <c r="E76" i="1" s="1"/>
  <c r="E80" i="1" s="1"/>
  <c r="E126" i="1" s="1"/>
  <c r="Q17" i="1"/>
  <c r="Q16" i="1"/>
  <c r="Q14" i="1"/>
  <c r="C12" i="1"/>
  <c r="I12" i="1" s="1"/>
  <c r="Y125" i="1" l="1"/>
  <c r="AE125" i="1" s="1"/>
  <c r="AF117" i="1"/>
  <c r="Y10" i="1"/>
  <c r="Y76" i="1" s="1"/>
  <c r="Y80" i="1" s="1"/>
  <c r="AF20" i="1"/>
  <c r="AA76" i="1"/>
  <c r="AA80" i="1" s="1"/>
  <c r="AA126" i="1" s="1"/>
  <c r="V126" i="1"/>
  <c r="X125" i="1"/>
  <c r="AF36" i="1"/>
  <c r="AF24" i="1"/>
  <c r="X20" i="1"/>
  <c r="R10" i="1"/>
  <c r="X12" i="1"/>
  <c r="AF12" i="1"/>
  <c r="N126" i="1"/>
  <c r="J125" i="1"/>
  <c r="P125" i="1" s="1"/>
  <c r="J10" i="1"/>
  <c r="P10" i="1"/>
  <c r="J76" i="1"/>
  <c r="J80" i="1" s="1"/>
  <c r="G126" i="1"/>
  <c r="I117" i="1"/>
  <c r="Q117" i="1"/>
  <c r="I125" i="1"/>
  <c r="Q36" i="1"/>
  <c r="Q24" i="1"/>
  <c r="C10" i="1"/>
  <c r="C76" i="1" s="1"/>
  <c r="Q12" i="1"/>
  <c r="Y126" i="1" l="1"/>
  <c r="AE126" i="1" s="1"/>
  <c r="AF125" i="1"/>
  <c r="AE76" i="1"/>
  <c r="AF10" i="1"/>
  <c r="AE10" i="1"/>
  <c r="AE80" i="1"/>
  <c r="X10" i="1"/>
  <c r="R76" i="1"/>
  <c r="AF76" i="1" s="1"/>
  <c r="Q125" i="1"/>
  <c r="P76" i="1"/>
  <c r="Q76" i="1"/>
  <c r="P80" i="1"/>
  <c r="J126" i="1"/>
  <c r="P126" i="1" s="1"/>
  <c r="C80" i="1"/>
  <c r="Q80" i="1" s="1"/>
  <c r="I10" i="1"/>
  <c r="I76" i="1"/>
  <c r="Q10" i="1"/>
  <c r="X76" i="1" l="1"/>
  <c r="R80" i="1"/>
  <c r="AF80" i="1" s="1"/>
  <c r="I80" i="1"/>
  <c r="C126" i="1"/>
  <c r="I126" i="1" s="1"/>
  <c r="R126" i="1" l="1"/>
  <c r="X126" i="1" s="1"/>
  <c r="X80" i="1"/>
</calcChain>
</file>

<file path=xl/comments1.xml><?xml version="1.0" encoding="utf-8"?>
<comments xmlns="http://schemas.openxmlformats.org/spreadsheetml/2006/main">
  <authors>
    <author>stuchlikova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stuchlikova:</t>
        </r>
        <r>
          <rPr>
            <sz val="9"/>
            <color indexed="81"/>
            <rFont val="Tahoma"/>
            <family val="2"/>
            <charset val="238"/>
          </rPr>
          <t xml:space="preserve">
528 0300 do 31.12.2011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  <charset val="238"/>
          </rPr>
          <t>stuchlikova:</t>
        </r>
        <r>
          <rPr>
            <sz val="9"/>
            <color indexed="81"/>
            <rFont val="Tahoma"/>
            <family val="2"/>
            <charset val="238"/>
          </rPr>
          <t xml:space="preserve">
569 03xx do 31.12.2011</t>
        </r>
      </text>
    </comment>
  </commentList>
</comments>
</file>

<file path=xl/sharedStrings.xml><?xml version="1.0" encoding="utf-8"?>
<sst xmlns="http://schemas.openxmlformats.org/spreadsheetml/2006/main" count="368" uniqueCount="232">
  <si>
    <t>Zákonné pojištění a FKSP</t>
  </si>
  <si>
    <t>5131     Potraviny</t>
  </si>
  <si>
    <t>5161     Služby pošt</t>
  </si>
  <si>
    <t>5164,5  Nájemné, nájem za půdu</t>
  </si>
  <si>
    <t>5168     Služby zprac. dat</t>
  </si>
  <si>
    <t>5172     Programové vybavení</t>
  </si>
  <si>
    <t>5156     PHM</t>
  </si>
  <si>
    <t>IČO:</t>
  </si>
  <si>
    <t>Ostatní přímé náklady</t>
  </si>
  <si>
    <t>PŘÍMÉ NÁKLADY CELKEM</t>
  </si>
  <si>
    <t xml:space="preserve">9551     Odpisy majetku </t>
  </si>
  <si>
    <t>z toho:</t>
  </si>
  <si>
    <t>1.</t>
  </si>
  <si>
    <t>2.</t>
  </si>
  <si>
    <t>3.</t>
  </si>
  <si>
    <t>4.</t>
  </si>
  <si>
    <t>5.</t>
  </si>
  <si>
    <t>Náklady celkem přímé + provozní (1+2)</t>
  </si>
  <si>
    <t xml:space="preserve">Doplňková </t>
  </si>
  <si>
    <t>činnost</t>
  </si>
  <si>
    <t>9</t>
  </si>
  <si>
    <t>v tis. Kč</t>
  </si>
  <si>
    <t xml:space="preserve">Mzdové prostředky </t>
  </si>
  <si>
    <t>PROVOZNÍ  NÁKLADY CELKEM:</t>
  </si>
  <si>
    <t>5342     FKSP</t>
  </si>
  <si>
    <t>CELKEM</t>
  </si>
  <si>
    <t>6</t>
  </si>
  <si>
    <t>7</t>
  </si>
  <si>
    <t>8</t>
  </si>
  <si>
    <t>10</t>
  </si>
  <si>
    <t>VÝNOSY  CELKEM</t>
  </si>
  <si>
    <t>x</t>
  </si>
  <si>
    <t>Úroky</t>
  </si>
  <si>
    <t>Organizace:</t>
  </si>
  <si>
    <t>Tržby z prodeje DHM a DNHM,  materiálu</t>
  </si>
  <si>
    <t>516.      Ostatní služby</t>
  </si>
  <si>
    <t>517.      Ostatní nákupy</t>
  </si>
  <si>
    <t>64x</t>
  </si>
  <si>
    <t>11</t>
  </si>
  <si>
    <t>5166     Konzultac.porad.práv.služby</t>
  </si>
  <si>
    <t>5137     Drobný dlouhod.hmot.majetek</t>
  </si>
  <si>
    <t>12</t>
  </si>
  <si>
    <t>13</t>
  </si>
  <si>
    <t>14</t>
  </si>
  <si>
    <t>15</t>
  </si>
  <si>
    <t>17</t>
  </si>
  <si>
    <t>16</t>
  </si>
  <si>
    <t>18</t>
  </si>
  <si>
    <t>502. Ostatní platby za provedenou práci</t>
  </si>
  <si>
    <t>503. Pov.pojistné plac.zam. (mimo 5038)</t>
  </si>
  <si>
    <t>501. Platy zaměstnanců</t>
  </si>
  <si>
    <t>21</t>
  </si>
  <si>
    <t>22</t>
  </si>
  <si>
    <t>23</t>
  </si>
  <si>
    <t>24</t>
  </si>
  <si>
    <t>25</t>
  </si>
  <si>
    <t>27</t>
  </si>
  <si>
    <t>19</t>
  </si>
  <si>
    <t>26</t>
  </si>
  <si>
    <t>Celkem</t>
  </si>
  <si>
    <t>1</t>
  </si>
  <si>
    <t>2</t>
  </si>
  <si>
    <t>3</t>
  </si>
  <si>
    <t>4</t>
  </si>
  <si>
    <t>5</t>
  </si>
  <si>
    <t>20</t>
  </si>
  <si>
    <t>28</t>
  </si>
  <si>
    <t xml:space="preserve">HČ+DČ </t>
  </si>
  <si>
    <t>5999     Smluvní pojištění</t>
  </si>
  <si>
    <t>Čerpání fondů</t>
  </si>
  <si>
    <t>Ostatní výnosy z činností</t>
  </si>
  <si>
    <t>Výnosy z prodaného zboží</t>
  </si>
  <si>
    <t>Výsledek hospodaření</t>
  </si>
  <si>
    <t>Ostatní výnosy z činnosti</t>
  </si>
  <si>
    <t>Dotace MŠMT</t>
  </si>
  <si>
    <t>UZ 33xxx</t>
  </si>
  <si>
    <t>Příspěvek na provoz</t>
  </si>
  <si>
    <t>UZ 999,995</t>
  </si>
  <si>
    <t>Vlastní zdroje</t>
  </si>
  <si>
    <t>Účelové dotace</t>
  </si>
  <si>
    <t>513.      Materiál, materiál na opravy</t>
  </si>
  <si>
    <t>5134     Prádlo, ochranné pomůcky žáci</t>
  </si>
  <si>
    <t>515.      Nákup vody,paliv,energie celkem:</t>
  </si>
  <si>
    <t>5162     Služby telekomunikací, internet</t>
  </si>
  <si>
    <t xml:space="preserve">5167     Služby škol.a vzděl. </t>
  </si>
  <si>
    <t>5173     Cestovné</t>
  </si>
  <si>
    <t>30</t>
  </si>
  <si>
    <t>Hlavní</t>
  </si>
  <si>
    <t>% plnění</t>
  </si>
  <si>
    <t>R / HČ</t>
  </si>
  <si>
    <t>29</t>
  </si>
  <si>
    <t>621-624</t>
  </si>
  <si>
    <t>644-647</t>
  </si>
  <si>
    <t>9591, 9595 Daň z příjmu, dodat.odvody DP</t>
  </si>
  <si>
    <t xml:space="preserve">              stravné (2111 UZ 661)</t>
  </si>
  <si>
    <t xml:space="preserve">              poplatky za ubytování (2111 UZ 662)</t>
  </si>
  <si>
    <t xml:space="preserve">              příspěv.na úhradu nákl.v ZUŠ (2111 UZ 663)</t>
  </si>
  <si>
    <t xml:space="preserve">Výnosy z pronájmu </t>
  </si>
  <si>
    <t>61x</t>
  </si>
  <si>
    <t xml:space="preserve">Výnosy z vlastních výkonů </t>
  </si>
  <si>
    <t>5171     Opravy a udržování</t>
  </si>
  <si>
    <t>Ostatní celkem (položky výše neuvedené)</t>
  </si>
  <si>
    <t xml:space="preserve">              úklid a údržba</t>
  </si>
  <si>
    <t xml:space="preserve">              údržba SW</t>
  </si>
  <si>
    <t>z toho:   příspěvek na stravování žáků</t>
  </si>
  <si>
    <t>z toho:  vybavení učeben, laboratoří a kabinetů</t>
  </si>
  <si>
    <t>5169     Příspěvek na stravování zaměst.</t>
  </si>
  <si>
    <t>z toho:   fond oběžných aktiv,FKSP (4132)</t>
  </si>
  <si>
    <t xml:space="preserve">v tom: </t>
  </si>
  <si>
    <t>z toho:  služební byty</t>
  </si>
  <si>
    <t>6.</t>
  </si>
  <si>
    <t>7.</t>
  </si>
  <si>
    <t>z toho:  5151, 5157 voda</t>
  </si>
  <si>
    <t>Jiné výnosy z vl.výkonů - školné (2113)</t>
  </si>
  <si>
    <t xml:space="preserve"> - výnosy z pojistných událostí (2322)</t>
  </si>
  <si>
    <t xml:space="preserve">              revize</t>
  </si>
  <si>
    <t>521 0500-0989</t>
  </si>
  <si>
    <t>521 0400-0499</t>
  </si>
  <si>
    <t>524 03xx-04xx</t>
  </si>
  <si>
    <t>527_0300</t>
  </si>
  <si>
    <t>501 031x</t>
  </si>
  <si>
    <t>501 070x</t>
  </si>
  <si>
    <t>502, 503</t>
  </si>
  <si>
    <t>503 033x</t>
  </si>
  <si>
    <t>503 032x</t>
  </si>
  <si>
    <t>502 031x</t>
  </si>
  <si>
    <t>502 030x</t>
  </si>
  <si>
    <t>501 060x</t>
  </si>
  <si>
    <t>518 033x</t>
  </si>
  <si>
    <t>518 031x, 032x</t>
  </si>
  <si>
    <t>518 070x</t>
  </si>
  <si>
    <t>518 041x</t>
  </si>
  <si>
    <t>518 044x</t>
  </si>
  <si>
    <t>518 050x</t>
  </si>
  <si>
    <t>518 042x</t>
  </si>
  <si>
    <t>518 082x</t>
  </si>
  <si>
    <t>518 083x</t>
  </si>
  <si>
    <t>511 030x-060x</t>
  </si>
  <si>
    <t>512 030x-0998</t>
  </si>
  <si>
    <t>513 030x-0998</t>
  </si>
  <si>
    <t>549 062x</t>
  </si>
  <si>
    <t>ost. a  cizí zdroje</t>
  </si>
  <si>
    <t>5169   Preventivní prohlídky</t>
  </si>
  <si>
    <t>663, 66x</t>
  </si>
  <si>
    <t>Kurzové zisky, finanční výnosy</t>
  </si>
  <si>
    <t>551,552,553</t>
  </si>
  <si>
    <t>5038   Ost.pov.pojist.hraz.zaměst.</t>
  </si>
  <si>
    <t>5132   Ochr. pomůcky zaměstnanci</t>
  </si>
  <si>
    <t>5135   Učebnice, šk.potř.zdarma</t>
  </si>
  <si>
    <t>5167   Služby školení a vzdělávání</t>
  </si>
  <si>
    <t>5173   Cestovné</t>
  </si>
  <si>
    <t xml:space="preserve">             5152 teplo</t>
  </si>
  <si>
    <t xml:space="preserve">             5153 plyn</t>
  </si>
  <si>
    <t xml:space="preserve">             5154 el.energie</t>
  </si>
  <si>
    <t xml:space="preserve">              fond odměn (4139)</t>
  </si>
  <si>
    <t xml:space="preserve">              rezervní fond (4133)</t>
  </si>
  <si>
    <t>koeficient</t>
  </si>
  <si>
    <t>nárustu sl. 8/1</t>
  </si>
  <si>
    <t xml:space="preserve">              pořízení PC</t>
  </si>
  <si>
    <t>NIV CELKEM (3)</t>
  </si>
  <si>
    <t>527 042x</t>
  </si>
  <si>
    <t>525 030x</t>
  </si>
  <si>
    <t>501 0900-910,
527_041x</t>
  </si>
  <si>
    <t>527 043x</t>
  </si>
  <si>
    <t>512 0300-0998</t>
  </si>
  <si>
    <t>501_0900-0910,
501_0950-0960, 
527_041x</t>
  </si>
  <si>
    <t>527 040x
528 050x</t>
  </si>
  <si>
    <t>5175,5194     Pohoštění, věcné dary (květiny)</t>
  </si>
  <si>
    <t xml:space="preserve">z toho: 5491 podpora řemesel </t>
  </si>
  <si>
    <t>UZ 666,66x,41x</t>
  </si>
  <si>
    <t>UZ 333,666, 41x</t>
  </si>
  <si>
    <t>UZ 666,66x, 41x</t>
  </si>
  <si>
    <t>z toho:   výnosy z prodeje služeb (602)</t>
  </si>
  <si>
    <t xml:space="preserve">              produktivní práce žáků (2111,2119)</t>
  </si>
  <si>
    <t>549 0400-0429</t>
  </si>
  <si>
    <t>501 032x,033x</t>
  </si>
  <si>
    <t>UZ 33353</t>
  </si>
  <si>
    <t>UZ 999</t>
  </si>
  <si>
    <t>501 0385až0389</t>
  </si>
  <si>
    <t>521 0500-0599</t>
  </si>
  <si>
    <t>521 0600-0699</t>
  </si>
  <si>
    <t xml:space="preserve">         z toho: pedagogických zaměstnanců</t>
  </si>
  <si>
    <t xml:space="preserve">                      nepedagogických zaměstnanců</t>
  </si>
  <si>
    <t>521 0400-0429</t>
  </si>
  <si>
    <t>521 0430-0459</t>
  </si>
  <si>
    <t xml:space="preserve">                     nepedagogických zaměstnanců</t>
  </si>
  <si>
    <t>501 0385-0389</t>
  </si>
  <si>
    <t xml:space="preserve">              z toho: 5139 materiál pro výuku</t>
  </si>
  <si>
    <t>přijaté transfery územních rozpočtů</t>
  </si>
  <si>
    <t>přijaté transfery - podpora řemesel v odb.školství</t>
  </si>
  <si>
    <t>přijaté transfery ze zahraničí</t>
  </si>
  <si>
    <t>přijaté transfery z rozpočtu SF a od ost.subjektů</t>
  </si>
  <si>
    <t>521 0700-0799</t>
  </si>
  <si>
    <t>5424   Náhrady mzdy za dočasnou prac.nesch.</t>
  </si>
  <si>
    <t>5136   Knihy, učeb.pomůcky mimo DDHM</t>
  </si>
  <si>
    <t>558 32x,033x</t>
  </si>
  <si>
    <t>5137 DDHM - učební pomůcky</t>
  </si>
  <si>
    <t>558 034x</t>
  </si>
  <si>
    <t>558 035x</t>
  </si>
  <si>
    <t>518 051x</t>
  </si>
  <si>
    <t xml:space="preserve">5163     Služby peněž.úst. (bankovní poplatky) </t>
  </si>
  <si>
    <t>Změny stavu zásob (2111, 2119) do 31.12.2011</t>
  </si>
  <si>
    <t>Aktivace (2111, 2119) do 31.12.2011</t>
  </si>
  <si>
    <t>648 032x,033x</t>
  </si>
  <si>
    <t>648 050x</t>
  </si>
  <si>
    <t>648 030x,031x</t>
  </si>
  <si>
    <t>648 040x</t>
  </si>
  <si>
    <t>649 030x</t>
  </si>
  <si>
    <t>Výnosy vybraných míst.vl.institucí z transferů</t>
  </si>
  <si>
    <t>přijaté transfery ze státního rozpočtu</t>
  </si>
  <si>
    <t>672 03xx až 04xx</t>
  </si>
  <si>
    <t>672 05xx až 06xx</t>
  </si>
  <si>
    <t>672 050x UZ 995</t>
  </si>
  <si>
    <t>672 075x</t>
  </si>
  <si>
    <t>zúčtování čas.rozlišení transferu na DHM</t>
  </si>
  <si>
    <t>672 08xx</t>
  </si>
  <si>
    <t>672 091x-097x</t>
  </si>
  <si>
    <t>z toho: NIV ESF
(UZ 13404, 33006,33012,33019,33030, 33031,33439)</t>
  </si>
  <si>
    <t>518 085x,087x</t>
  </si>
  <si>
    <t>5178     Nájem s právem koupě (leasing), nájem IT</t>
  </si>
  <si>
    <t>558 030x,034x,035x,051x,052x
501 050x,051x,052x</t>
  </si>
  <si>
    <t>518 060x,061x
558 06xx</t>
  </si>
  <si>
    <t xml:space="preserve">              fond investic (4139)</t>
  </si>
  <si>
    <t>SŠ zem. a přírod. Rožnov p.R.      3225</t>
  </si>
  <si>
    <t>Skutečnost ke dni 31.12.2016</t>
  </si>
  <si>
    <t>Rozpočet 2017</t>
  </si>
  <si>
    <t>Skutečnost 2017</t>
  </si>
  <si>
    <t>Rozpočet 2018</t>
  </si>
  <si>
    <t>Datum: 1.11.2017</t>
  </si>
  <si>
    <t>Schválil: Ing. Jaroslav Mandula, ředitel školy</t>
  </si>
  <si>
    <t>00843547</t>
  </si>
  <si>
    <t>Návrh rozpočtu školy 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</si>
</sst>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1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z val="9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</xf>
    <xf numFmtId="4" fontId="5" fillId="2" borderId="10" xfId="0" applyNumberFormat="1" applyFont="1" applyFill="1" applyBorder="1" applyAlignment="1" applyProtection="1">
      <alignment vertical="center"/>
    </xf>
    <xf numFmtId="4" fontId="5" fillId="2" borderId="13" xfId="0" applyNumberFormat="1" applyFont="1" applyFill="1" applyBorder="1" applyAlignment="1" applyProtection="1">
      <alignment vertical="center"/>
    </xf>
    <xf numFmtId="4" fontId="5" fillId="2" borderId="14" xfId="0" applyNumberFormat="1" applyFont="1" applyFill="1" applyBorder="1" applyAlignment="1" applyProtection="1">
      <alignment vertical="center"/>
    </xf>
    <xf numFmtId="4" fontId="5" fillId="2" borderId="15" xfId="0" applyNumberFormat="1" applyFont="1" applyFill="1" applyBorder="1" applyAlignment="1" applyProtection="1">
      <alignment vertical="center"/>
    </xf>
    <xf numFmtId="4" fontId="0" fillId="3" borderId="10" xfId="0" applyNumberForma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</xf>
    <xf numFmtId="0" fontId="7" fillId="2" borderId="18" xfId="0" applyFont="1" applyFill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</xf>
    <xf numFmtId="4" fontId="0" fillId="3" borderId="18" xfId="0" applyNumberForma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vertical="center"/>
    </xf>
    <xf numFmtId="4" fontId="5" fillId="2" borderId="24" xfId="0" applyNumberFormat="1" applyFont="1" applyFill="1" applyBorder="1" applyAlignment="1" applyProtection="1">
      <alignment vertical="center"/>
    </xf>
    <xf numFmtId="4" fontId="5" fillId="0" borderId="25" xfId="0" applyNumberFormat="1" applyFont="1" applyBorder="1" applyAlignment="1" applyProtection="1">
      <alignment vertic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>
      <alignment vertical="center"/>
    </xf>
    <xf numFmtId="4" fontId="5" fillId="0" borderId="24" xfId="0" applyNumberFormat="1" applyFont="1" applyBorder="1" applyAlignment="1" applyProtection="1">
      <alignment vertical="center"/>
    </xf>
    <xf numFmtId="4" fontId="5" fillId="0" borderId="27" xfId="0" applyNumberFormat="1" applyFont="1" applyBorder="1" applyAlignment="1" applyProtection="1">
      <alignment vertical="center"/>
    </xf>
    <xf numFmtId="4" fontId="0" fillId="3" borderId="24" xfId="0" applyNumberFormat="1" applyFill="1" applyBorder="1" applyAlignment="1" applyProtection="1">
      <alignment vertical="center"/>
    </xf>
    <xf numFmtId="4" fontId="5" fillId="2" borderId="25" xfId="0" applyNumberFormat="1" applyFont="1" applyFill="1" applyBorder="1" applyAlignment="1" applyProtection="1">
      <alignment vertical="center"/>
    </xf>
    <xf numFmtId="4" fontId="17" fillId="2" borderId="2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vertical="center"/>
    </xf>
    <xf numFmtId="4" fontId="17" fillId="0" borderId="25" xfId="0" applyNumberFormat="1" applyFont="1" applyBorder="1" applyAlignment="1" applyProtection="1">
      <alignment vertical="center"/>
      <protection locked="0"/>
    </xf>
    <xf numFmtId="4" fontId="17" fillId="0" borderId="26" xfId="0" applyNumberFormat="1" applyFont="1" applyBorder="1" applyAlignment="1" applyProtection="1">
      <alignment vertical="center"/>
      <protection locked="0"/>
    </xf>
    <xf numFmtId="4" fontId="17" fillId="0" borderId="23" xfId="0" applyNumberFormat="1" applyFont="1" applyBorder="1" applyAlignment="1" applyProtection="1">
      <alignment vertical="center"/>
      <protection locked="0"/>
    </xf>
    <xf numFmtId="4" fontId="17" fillId="0" borderId="24" xfId="0" applyNumberFormat="1" applyFont="1" applyBorder="1" applyAlignment="1" applyProtection="1">
      <alignment vertical="center"/>
      <protection locked="0"/>
    </xf>
    <xf numFmtId="4" fontId="17" fillId="0" borderId="27" xfId="0" applyNumberFormat="1" applyFont="1" applyBorder="1" applyAlignment="1" applyProtection="1">
      <alignment vertical="center"/>
    </xf>
    <xf numFmtId="4" fontId="0" fillId="3" borderId="24" xfId="0" applyNumberFormat="1" applyFont="1" applyFill="1" applyBorder="1" applyAlignment="1" applyProtection="1">
      <alignment vertical="center"/>
    </xf>
    <xf numFmtId="4" fontId="17" fillId="2" borderId="25" xfId="0" applyNumberFormat="1" applyFont="1" applyFill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4" fontId="14" fillId="2" borderId="24" xfId="0" applyNumberFormat="1" applyFont="1" applyFill="1" applyBorder="1" applyAlignment="1" applyProtection="1">
      <alignment vertical="center"/>
    </xf>
    <xf numFmtId="4" fontId="6" fillId="0" borderId="25" xfId="0" applyNumberFormat="1" applyFont="1" applyBorder="1" applyAlignment="1" applyProtection="1">
      <alignment vertical="center"/>
      <protection locked="0"/>
    </xf>
    <xf numFmtId="4" fontId="6" fillId="0" borderId="26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  <protection locked="0"/>
    </xf>
    <xf numFmtId="4" fontId="6" fillId="0" borderId="27" xfId="0" applyNumberFormat="1" applyFont="1" applyBorder="1" applyAlignment="1" applyProtection="1">
      <alignment vertical="center"/>
    </xf>
    <xf numFmtId="4" fontId="6" fillId="2" borderId="24" xfId="0" applyNumberFormat="1" applyFont="1" applyFill="1" applyBorder="1" applyAlignment="1" applyProtection="1">
      <alignment vertical="center"/>
    </xf>
    <xf numFmtId="4" fontId="14" fillId="2" borderId="25" xfId="0" applyNumberFormat="1" applyFont="1" applyFill="1" applyBorder="1" applyAlignment="1" applyProtection="1">
      <alignment vertical="center"/>
    </xf>
    <xf numFmtId="0" fontId="14" fillId="0" borderId="22" xfId="0" applyFont="1" applyBorder="1" applyAlignment="1" applyProtection="1">
      <alignment horizontal="left" vertical="center"/>
      <protection locked="0"/>
    </xf>
    <xf numFmtId="4" fontId="0" fillId="3" borderId="28" xfId="0" applyNumberFormat="1" applyFill="1" applyBorder="1" applyAlignment="1" applyProtection="1">
      <alignment vertical="center"/>
    </xf>
    <xf numFmtId="0" fontId="18" fillId="0" borderId="22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vertical="center"/>
    </xf>
    <xf numFmtId="4" fontId="7" fillId="2" borderId="24" xfId="0" applyNumberFormat="1" applyFont="1" applyFill="1" applyBorder="1" applyAlignment="1" applyProtection="1">
      <alignment vertical="center"/>
    </xf>
    <xf numFmtId="4" fontId="7" fillId="0" borderId="25" xfId="0" applyNumberFormat="1" applyFont="1" applyBorder="1" applyAlignment="1" applyProtection="1">
      <alignment vertical="center"/>
      <protection locked="0"/>
    </xf>
    <xf numFmtId="4" fontId="7" fillId="0" borderId="26" xfId="0" applyNumberFormat="1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</xf>
    <xf numFmtId="4" fontId="7" fillId="2" borderId="25" xfId="0" applyNumberFormat="1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horizontal="left" vertical="center"/>
    </xf>
    <xf numFmtId="3" fontId="14" fillId="0" borderId="22" xfId="0" applyNumberFormat="1" applyFont="1" applyBorder="1" applyAlignment="1" applyProtection="1">
      <alignment horizontal="left"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horizontal="left" vertical="center"/>
    </xf>
    <xf numFmtId="0" fontId="16" fillId="0" borderId="23" xfId="0" applyFont="1" applyBorder="1" applyAlignment="1" applyProtection="1">
      <alignment vertical="center"/>
    </xf>
    <xf numFmtId="4" fontId="14" fillId="0" borderId="25" xfId="0" applyNumberFormat="1" applyFont="1" applyBorder="1" applyAlignment="1" applyProtection="1">
      <alignment vertical="center"/>
    </xf>
    <xf numFmtId="4" fontId="14" fillId="0" borderId="26" xfId="0" applyNumberFormat="1" applyFont="1" applyBorder="1" applyAlignment="1" applyProtection="1">
      <alignment vertical="center"/>
    </xf>
    <xf numFmtId="4" fontId="14" fillId="0" borderId="17" xfId="0" applyNumberFormat="1" applyFont="1" applyBorder="1" applyAlignment="1" applyProtection="1">
      <alignment vertical="center"/>
    </xf>
    <xf numFmtId="4" fontId="14" fillId="0" borderId="24" xfId="0" applyNumberFormat="1" applyFont="1" applyBorder="1" applyAlignment="1" applyProtection="1">
      <alignment vertical="center"/>
    </xf>
    <xf numFmtId="4" fontId="14" fillId="0" borderId="23" xfId="0" applyNumberFormat="1" applyFont="1" applyBorder="1" applyAlignment="1" applyProtection="1">
      <alignment vertical="center"/>
    </xf>
    <xf numFmtId="4" fontId="14" fillId="0" borderId="27" xfId="0" applyNumberFormat="1" applyFont="1" applyBorder="1" applyAlignment="1" applyProtection="1">
      <alignment vertical="center"/>
    </xf>
    <xf numFmtId="4" fontId="14" fillId="0" borderId="25" xfId="0" applyNumberFormat="1" applyFont="1" applyBorder="1" applyAlignment="1" applyProtection="1">
      <alignment vertical="center"/>
      <protection locked="0"/>
    </xf>
    <xf numFmtId="4" fontId="14" fillId="0" borderId="26" xfId="0" applyNumberFormat="1" applyFont="1" applyBorder="1" applyAlignment="1" applyProtection="1">
      <alignment vertical="center"/>
      <protection locked="0"/>
    </xf>
    <xf numFmtId="4" fontId="14" fillId="0" borderId="23" xfId="0" applyNumberFormat="1" applyFont="1" applyBorder="1" applyAlignment="1" applyProtection="1">
      <alignment vertical="center"/>
      <protection locked="0"/>
    </xf>
    <xf numFmtId="4" fontId="0" fillId="3" borderId="24" xfId="0" applyNumberFormat="1" applyFill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/>
    </xf>
    <xf numFmtId="4" fontId="14" fillId="0" borderId="24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4" fontId="14" fillId="2" borderId="28" xfId="0" applyNumberFormat="1" applyFont="1" applyFill="1" applyBorder="1" applyAlignment="1" applyProtection="1">
      <alignment vertical="center"/>
    </xf>
    <xf numFmtId="4" fontId="0" fillId="3" borderId="8" xfId="0" applyNumberForma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4" fontId="5" fillId="2" borderId="12" xfId="0" applyNumberFormat="1" applyFont="1" applyFill="1" applyBorder="1" applyAlignment="1" applyProtection="1">
      <alignment vertical="center"/>
    </xf>
    <xf numFmtId="4" fontId="5" fillId="2" borderId="29" xfId="0" applyNumberFormat="1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4" fontId="6" fillId="2" borderId="28" xfId="0" applyNumberFormat="1" applyFont="1" applyFill="1" applyBorder="1" applyAlignment="1" applyProtection="1">
      <alignment vertical="center"/>
    </xf>
    <xf numFmtId="4" fontId="6" fillId="0" borderId="19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17" xfId="0" applyNumberFormat="1" applyFont="1" applyBorder="1" applyAlignment="1" applyProtection="1">
      <alignment vertical="center"/>
      <protection locked="0"/>
    </xf>
    <xf numFmtId="4" fontId="6" fillId="0" borderId="28" xfId="0" applyNumberFormat="1" applyFont="1" applyBorder="1" applyAlignment="1" applyProtection="1">
      <alignment vertical="center"/>
      <protection locked="0"/>
    </xf>
    <xf numFmtId="4" fontId="6" fillId="2" borderId="19" xfId="0" applyNumberFormat="1" applyFont="1" applyFill="1" applyBorder="1" applyAlignment="1" applyProtection="1">
      <alignment vertical="center"/>
    </xf>
    <xf numFmtId="4" fontId="6" fillId="2" borderId="25" xfId="0" applyNumberFormat="1" applyFont="1" applyFill="1" applyBorder="1" applyAlignment="1" applyProtection="1">
      <alignment vertical="center"/>
    </xf>
    <xf numFmtId="1" fontId="14" fillId="0" borderId="26" xfId="0" applyNumberFormat="1" applyFont="1" applyBorder="1" applyAlignment="1">
      <alignment vertical="center" wrapText="1"/>
    </xf>
    <xf numFmtId="0" fontId="9" fillId="0" borderId="30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17" fillId="0" borderId="22" xfId="0" applyFont="1" applyBorder="1" applyAlignment="1" applyProtection="1">
      <alignment horizontal="left" vertical="center"/>
      <protection locked="0"/>
    </xf>
    <xf numFmtId="4" fontId="1" fillId="3" borderId="24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9" fillId="0" borderId="23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4" fontId="17" fillId="2" borderId="28" xfId="0" applyNumberFormat="1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horizontal="center" vertical="center"/>
    </xf>
    <xf numFmtId="49" fontId="9" fillId="0" borderId="23" xfId="0" applyNumberFormat="1" applyFont="1" applyBorder="1" applyAlignment="1" applyProtection="1">
      <alignment vertical="center"/>
    </xf>
    <xf numFmtId="4" fontId="0" fillId="3" borderId="5" xfId="0" applyNumberFormat="1" applyFill="1" applyBorder="1" applyAlignment="1" applyProtection="1">
      <alignment vertical="center"/>
    </xf>
    <xf numFmtId="4" fontId="6" fillId="2" borderId="33" xfId="0" applyNumberFormat="1" applyFont="1" applyFill="1" applyBorder="1" applyAlignment="1" applyProtection="1">
      <alignment vertical="center"/>
    </xf>
    <xf numFmtId="4" fontId="0" fillId="3" borderId="33" xfId="0" applyNumberForma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4" fontId="5" fillId="2" borderId="13" xfId="0" applyNumberFormat="1" applyFont="1" applyFill="1" applyBorder="1" applyAlignment="1" applyProtection="1">
      <alignment vertical="center"/>
      <protection locked="0"/>
    </xf>
    <xf numFmtId="4" fontId="5" fillId="2" borderId="14" xfId="0" applyNumberFormat="1" applyFont="1" applyFill="1" applyBorder="1" applyAlignment="1" applyProtection="1">
      <alignment vertical="center"/>
      <protection locked="0"/>
    </xf>
    <xf numFmtId="4" fontId="5" fillId="2" borderId="12" xfId="0" applyNumberFormat="1" applyFont="1" applyFill="1" applyBorder="1" applyAlignment="1" applyProtection="1">
      <alignment vertical="center"/>
      <protection locked="0"/>
    </xf>
    <xf numFmtId="4" fontId="5" fillId="2" borderId="10" xfId="0" applyNumberFormat="1" applyFont="1" applyFill="1" applyBorder="1" applyAlignment="1" applyProtection="1">
      <alignment vertical="center"/>
      <protection locked="0"/>
    </xf>
    <xf numFmtId="4" fontId="17" fillId="2" borderId="11" xfId="0" applyNumberFormat="1" applyFont="1" applyFill="1" applyBorder="1" applyAlignment="1" applyProtection="1">
      <alignment vertical="center"/>
    </xf>
    <xf numFmtId="4" fontId="17" fillId="2" borderId="8" xfId="0" applyNumberFormat="1" applyFont="1" applyFill="1" applyBorder="1" applyAlignment="1" applyProtection="1">
      <alignment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vertical="center"/>
    </xf>
    <xf numFmtId="4" fontId="17" fillId="4" borderId="28" xfId="0" applyNumberFormat="1" applyFont="1" applyFill="1" applyBorder="1" applyAlignment="1" applyProtection="1">
      <alignment vertical="center"/>
    </xf>
    <xf numFmtId="4" fontId="5" fillId="4" borderId="19" xfId="0" applyNumberFormat="1" applyFont="1" applyFill="1" applyBorder="1" applyAlignment="1" applyProtection="1">
      <alignment vertical="center"/>
      <protection locked="0"/>
    </xf>
    <xf numFmtId="4" fontId="5" fillId="4" borderId="20" xfId="0" applyNumberFormat="1" applyFont="1" applyFill="1" applyBorder="1" applyAlignment="1" applyProtection="1">
      <alignment vertical="center"/>
      <protection locked="0"/>
    </xf>
    <xf numFmtId="4" fontId="5" fillId="4" borderId="17" xfId="0" applyNumberFormat="1" applyFont="1" applyFill="1" applyBorder="1" applyAlignment="1" applyProtection="1">
      <alignment vertical="center"/>
      <protection locked="0"/>
    </xf>
    <xf numFmtId="4" fontId="5" fillId="4" borderId="28" xfId="0" applyNumberFormat="1" applyFont="1" applyFill="1" applyBorder="1" applyAlignment="1" applyProtection="1">
      <alignment vertical="center"/>
      <protection locked="0"/>
    </xf>
    <xf numFmtId="0" fontId="6" fillId="4" borderId="21" xfId="0" applyFont="1" applyFill="1" applyBorder="1" applyAlignment="1" applyProtection="1">
      <alignment vertical="center"/>
    </xf>
    <xf numFmtId="4" fontId="17" fillId="4" borderId="19" xfId="0" applyNumberFormat="1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 wrapText="1"/>
    </xf>
    <xf numFmtId="4" fontId="17" fillId="4" borderId="24" xfId="0" applyNumberFormat="1" applyFont="1" applyFill="1" applyBorder="1" applyAlignment="1" applyProtection="1">
      <alignment vertical="center"/>
    </xf>
    <xf numFmtId="4" fontId="14" fillId="4" borderId="25" xfId="0" applyNumberFormat="1" applyFont="1" applyFill="1" applyBorder="1" applyAlignment="1" applyProtection="1">
      <alignment horizontal="center" vertical="center"/>
      <protection locked="0"/>
    </xf>
    <xf numFmtId="4" fontId="14" fillId="4" borderId="26" xfId="0" applyNumberFormat="1" applyFont="1" applyFill="1" applyBorder="1" applyAlignment="1" applyProtection="1">
      <alignment horizontal="right" vertical="center"/>
      <protection locked="0"/>
    </xf>
    <xf numFmtId="4" fontId="14" fillId="4" borderId="23" xfId="0" applyNumberFormat="1" applyFont="1" applyFill="1" applyBorder="1" applyAlignment="1" applyProtection="1">
      <alignment horizontal="center" vertical="center"/>
      <protection locked="0"/>
    </xf>
    <xf numFmtId="4" fontId="14" fillId="4" borderId="24" xfId="0" applyNumberFormat="1" applyFont="1" applyFill="1" applyBorder="1" applyAlignment="1" applyProtection="1">
      <alignment vertical="center"/>
      <protection locked="0"/>
    </xf>
    <xf numFmtId="4" fontId="17" fillId="4" borderId="25" xfId="0" applyNumberFormat="1" applyFont="1" applyFill="1" applyBorder="1" applyAlignment="1" applyProtection="1">
      <alignment vertical="center"/>
    </xf>
    <xf numFmtId="4" fontId="14" fillId="4" borderId="26" xfId="0" applyNumberFormat="1" applyFont="1" applyFill="1" applyBorder="1" applyAlignment="1" applyProtection="1">
      <alignment horizontal="center" vertical="center"/>
      <protection locked="0"/>
    </xf>
    <xf numFmtId="4" fontId="17" fillId="0" borderId="24" xfId="0" applyNumberFormat="1" applyFont="1" applyFill="1" applyBorder="1" applyAlignment="1" applyProtection="1">
      <alignment vertical="center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vertical="center"/>
    </xf>
    <xf numFmtId="4" fontId="17" fillId="4" borderId="36" xfId="0" applyNumberFormat="1" applyFont="1" applyFill="1" applyBorder="1" applyAlignment="1" applyProtection="1">
      <alignment vertical="center"/>
    </xf>
    <xf numFmtId="4" fontId="6" fillId="0" borderId="37" xfId="0" applyNumberFormat="1" applyFont="1" applyFill="1" applyBorder="1" applyAlignment="1" applyProtection="1">
      <alignment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35" xfId="0" applyNumberFormat="1" applyFont="1" applyFill="1" applyBorder="1" applyAlignment="1" applyProtection="1">
      <alignment vertical="center"/>
      <protection locked="0"/>
    </xf>
    <xf numFmtId="4" fontId="6" fillId="0" borderId="36" xfId="0" applyNumberFormat="1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</xf>
    <xf numFmtId="4" fontId="17" fillId="4" borderId="37" xfId="0" applyNumberFormat="1" applyFont="1" applyFill="1" applyBorder="1" applyAlignment="1" applyProtection="1">
      <alignment vertical="center"/>
    </xf>
    <xf numFmtId="4" fontId="17" fillId="4" borderId="33" xfId="0" applyNumberFormat="1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left" vertical="center"/>
    </xf>
    <xf numFmtId="0" fontId="15" fillId="0" borderId="32" xfId="0" applyFont="1" applyBorder="1" applyAlignment="1" applyProtection="1">
      <alignment vertical="center"/>
    </xf>
    <xf numFmtId="4" fontId="17" fillId="2" borderId="18" xfId="0" applyNumberFormat="1" applyFont="1" applyFill="1" applyBorder="1" applyAlignment="1" applyProtection="1">
      <alignment horizontal="right" vertical="center"/>
    </xf>
    <xf numFmtId="4" fontId="17" fillId="0" borderId="25" xfId="0" applyNumberFormat="1" applyFont="1" applyBorder="1" applyAlignment="1" applyProtection="1">
      <alignment horizontal="right" vertical="center"/>
    </xf>
    <xf numFmtId="4" fontId="17" fillId="0" borderId="26" xfId="0" applyNumberFormat="1" applyFont="1" applyBorder="1" applyAlignment="1" applyProtection="1">
      <alignment horizontal="right" vertical="center"/>
    </xf>
    <xf numFmtId="4" fontId="17" fillId="0" borderId="32" xfId="0" applyNumberFormat="1" applyFont="1" applyBorder="1" applyAlignment="1" applyProtection="1">
      <alignment horizontal="right" vertical="center"/>
      <protection locked="0"/>
    </xf>
    <xf numFmtId="4" fontId="17" fillId="0" borderId="18" xfId="0" applyNumberFormat="1" applyFont="1" applyBorder="1" applyAlignment="1" applyProtection="1">
      <alignment horizontal="right" vertical="center"/>
      <protection locked="0"/>
    </xf>
    <xf numFmtId="4" fontId="17" fillId="0" borderId="24" xfId="0" applyNumberFormat="1" applyFont="1" applyBorder="1" applyAlignment="1" applyProtection="1">
      <alignment horizontal="right" vertical="center"/>
      <protection locked="0"/>
    </xf>
    <xf numFmtId="2" fontId="6" fillId="3" borderId="46" xfId="0" applyNumberFormat="1" applyFont="1" applyFill="1" applyBorder="1" applyAlignment="1" applyProtection="1">
      <alignment vertical="center"/>
    </xf>
    <xf numFmtId="4" fontId="17" fillId="2" borderId="18" xfId="0" applyNumberFormat="1" applyFont="1" applyFill="1" applyBorder="1" applyAlignment="1" applyProtection="1">
      <alignment vertical="center"/>
    </xf>
    <xf numFmtId="2" fontId="6" fillId="3" borderId="47" xfId="0" applyNumberFormat="1" applyFont="1" applyFill="1" applyBorder="1" applyAlignment="1" applyProtection="1">
      <alignment vertical="center"/>
    </xf>
    <xf numFmtId="0" fontId="23" fillId="0" borderId="45" xfId="0" applyFont="1" applyBorder="1" applyAlignment="1" applyProtection="1">
      <alignment vertical="center"/>
    </xf>
    <xf numFmtId="4" fontId="6" fillId="2" borderId="24" xfId="0" applyNumberFormat="1" applyFont="1" applyFill="1" applyBorder="1" applyAlignment="1" applyProtection="1">
      <alignment horizontal="right" vertical="center"/>
    </xf>
    <xf numFmtId="4" fontId="6" fillId="0" borderId="25" xfId="0" applyNumberFormat="1" applyFont="1" applyBorder="1" applyAlignment="1" applyProtection="1">
      <alignment horizontal="right" vertical="center"/>
    </xf>
    <xf numFmtId="4" fontId="6" fillId="0" borderId="26" xfId="0" applyNumberFormat="1" applyFont="1" applyBorder="1" applyAlignment="1" applyProtection="1">
      <alignment horizontal="right" vertical="center"/>
    </xf>
    <xf numFmtId="4" fontId="6" fillId="0" borderId="32" xfId="0" applyNumberFormat="1" applyFont="1" applyBorder="1" applyAlignment="1" applyProtection="1">
      <alignment horizontal="right" vertical="center"/>
      <protection locked="0"/>
    </xf>
    <xf numFmtId="4" fontId="6" fillId="0" borderId="24" xfId="0" applyNumberFormat="1" applyFont="1" applyBorder="1" applyAlignment="1" applyProtection="1">
      <alignment horizontal="right" vertical="center"/>
      <protection locked="0"/>
    </xf>
    <xf numFmtId="4" fontId="6" fillId="2" borderId="28" xfId="0" applyNumberFormat="1" applyFont="1" applyFill="1" applyBorder="1" applyAlignment="1" applyProtection="1">
      <alignment horizontal="right" vertical="center"/>
    </xf>
    <xf numFmtId="2" fontId="6" fillId="3" borderId="48" xfId="0" applyNumberFormat="1" applyFont="1" applyFill="1" applyBorder="1" applyAlignment="1" applyProtection="1">
      <alignment vertical="center"/>
    </xf>
    <xf numFmtId="2" fontId="6" fillId="3" borderId="49" xfId="0" applyNumberFormat="1" applyFont="1" applyFill="1" applyBorder="1" applyAlignment="1" applyProtection="1">
      <alignment vertical="center"/>
    </xf>
    <xf numFmtId="0" fontId="14" fillId="0" borderId="23" xfId="0" applyFont="1" applyBorder="1" applyAlignment="1" applyProtection="1">
      <alignment vertical="center"/>
    </xf>
    <xf numFmtId="0" fontId="1" fillId="0" borderId="45" xfId="0" applyFont="1" applyBorder="1" applyAlignment="1" applyProtection="1">
      <alignment horizontal="left" vertical="center"/>
    </xf>
    <xf numFmtId="4" fontId="17" fillId="2" borderId="24" xfId="0" applyNumberFormat="1" applyFont="1" applyFill="1" applyBorder="1" applyAlignment="1" applyProtection="1">
      <alignment horizontal="right" vertical="center"/>
    </xf>
    <xf numFmtId="4" fontId="17" fillId="0" borderId="19" xfId="0" applyNumberFormat="1" applyFont="1" applyBorder="1" applyAlignment="1" applyProtection="1">
      <alignment horizontal="right" vertical="center"/>
    </xf>
    <xf numFmtId="4" fontId="17" fillId="0" borderId="20" xfId="0" applyNumberFormat="1" applyFont="1" applyBorder="1" applyAlignment="1" applyProtection="1">
      <alignment horizontal="right" vertical="center"/>
    </xf>
    <xf numFmtId="4" fontId="17" fillId="2" borderId="28" xfId="0" applyNumberFormat="1" applyFont="1" applyFill="1" applyBorder="1" applyAlignment="1" applyProtection="1">
      <alignment horizontal="right" vertical="center"/>
    </xf>
    <xf numFmtId="2" fontId="17" fillId="3" borderId="48" xfId="0" applyNumberFormat="1" applyFont="1" applyFill="1" applyBorder="1" applyAlignment="1" applyProtection="1">
      <alignment vertical="center"/>
    </xf>
    <xf numFmtId="2" fontId="14" fillId="3" borderId="49" xfId="0" applyNumberFormat="1" applyFont="1" applyFill="1" applyBorder="1" applyAlignment="1" applyProtection="1">
      <alignment vertical="center"/>
    </xf>
    <xf numFmtId="0" fontId="23" fillId="0" borderId="45" xfId="0" applyFont="1" applyBorder="1" applyAlignment="1" applyProtection="1">
      <alignment horizontal="left" vertical="center"/>
    </xf>
    <xf numFmtId="4" fontId="6" fillId="0" borderId="19" xfId="0" applyNumberFormat="1" applyFont="1" applyBorder="1" applyAlignment="1" applyProtection="1">
      <alignment horizontal="right" vertical="center"/>
    </xf>
    <xf numFmtId="4" fontId="6" fillId="0" borderId="20" xfId="0" applyNumberFormat="1" applyFont="1" applyBorder="1" applyAlignment="1" applyProtection="1">
      <alignment horizontal="right" vertical="center"/>
    </xf>
    <xf numFmtId="0" fontId="16" fillId="0" borderId="32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4" fontId="14" fillId="2" borderId="24" xfId="0" applyNumberFormat="1" applyFont="1" applyFill="1" applyBorder="1" applyAlignment="1" applyProtection="1">
      <alignment horizontal="right" vertical="center"/>
    </xf>
    <xf numFmtId="4" fontId="14" fillId="0" borderId="19" xfId="0" applyNumberFormat="1" applyFont="1" applyBorder="1" applyAlignment="1" applyProtection="1">
      <alignment horizontal="right" vertical="center"/>
    </xf>
    <xf numFmtId="4" fontId="14" fillId="0" borderId="20" xfId="0" applyNumberFormat="1" applyFont="1" applyBorder="1" applyAlignment="1" applyProtection="1">
      <alignment horizontal="right" vertical="center"/>
    </xf>
    <xf numFmtId="4" fontId="14" fillId="0" borderId="23" xfId="0" applyNumberFormat="1" applyFont="1" applyBorder="1" applyAlignment="1" applyProtection="1">
      <alignment horizontal="right" vertical="center"/>
      <protection locked="0"/>
    </xf>
    <xf numFmtId="4" fontId="14" fillId="0" borderId="24" xfId="0" applyNumberFormat="1" applyFont="1" applyBorder="1" applyAlignment="1" applyProtection="1">
      <alignment horizontal="right" vertical="center"/>
      <protection locked="0"/>
    </xf>
    <xf numFmtId="4" fontId="14" fillId="0" borderId="32" xfId="0" applyNumberFormat="1" applyFont="1" applyBorder="1" applyAlignment="1" applyProtection="1">
      <alignment horizontal="right" vertical="center"/>
      <protection locked="0"/>
    </xf>
    <xf numFmtId="2" fontId="14" fillId="3" borderId="48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" fontId="17" fillId="0" borderId="23" xfId="0" applyNumberFormat="1" applyFont="1" applyBorder="1" applyAlignment="1" applyProtection="1">
      <alignment horizontal="right" vertical="center"/>
    </xf>
    <xf numFmtId="4" fontId="17" fillId="0" borderId="24" xfId="0" applyNumberFormat="1" applyFont="1" applyBorder="1" applyAlignment="1" applyProtection="1">
      <alignment horizontal="right" vertical="center"/>
    </xf>
    <xf numFmtId="0" fontId="0" fillId="0" borderId="45" xfId="0" applyBorder="1" applyAlignment="1" applyProtection="1">
      <alignment horizontal="left" vertical="center"/>
    </xf>
    <xf numFmtId="4" fontId="6" fillId="0" borderId="25" xfId="0" applyNumberFormat="1" applyFont="1" applyBorder="1" applyAlignment="1" applyProtection="1">
      <alignment horizontal="right" vertical="center"/>
      <protection locked="0"/>
    </xf>
    <xf numFmtId="4" fontId="6" fillId="0" borderId="26" xfId="0" applyNumberFormat="1" applyFont="1" applyBorder="1" applyAlignment="1" applyProtection="1">
      <alignment horizontal="right" vertical="center"/>
      <protection locked="0"/>
    </xf>
    <xf numFmtId="4" fontId="6" fillId="0" borderId="23" xfId="0" applyNumberFormat="1" applyFont="1" applyBorder="1" applyAlignment="1" applyProtection="1">
      <alignment horizontal="right" vertical="center"/>
      <protection locked="0"/>
    </xf>
    <xf numFmtId="4" fontId="6" fillId="0" borderId="24" xfId="0" applyNumberFormat="1" applyFont="1" applyBorder="1" applyAlignment="1" applyProtection="1">
      <alignment horizontal="right" vertical="center"/>
    </xf>
    <xf numFmtId="49" fontId="16" fillId="0" borderId="23" xfId="0" applyNumberFormat="1" applyFont="1" applyBorder="1" applyAlignment="1" applyProtection="1">
      <alignment vertical="center"/>
    </xf>
    <xf numFmtId="4" fontId="17" fillId="0" borderId="23" xfId="0" applyNumberFormat="1" applyFont="1" applyBorder="1" applyAlignment="1" applyProtection="1">
      <alignment horizontal="right" vertical="center"/>
      <protection locked="0"/>
    </xf>
    <xf numFmtId="4" fontId="14" fillId="0" borderId="25" xfId="0" applyNumberFormat="1" applyFont="1" applyBorder="1" applyAlignment="1" applyProtection="1">
      <alignment horizontal="right" vertical="center"/>
    </xf>
    <xf numFmtId="4" fontId="14" fillId="0" borderId="26" xfId="0" applyNumberFormat="1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horizontal="left" vertical="center"/>
    </xf>
    <xf numFmtId="4" fontId="14" fillId="0" borderId="23" xfId="0" applyNumberFormat="1" applyFont="1" applyBorder="1" applyAlignment="1" applyProtection="1">
      <alignment horizontal="right" vertical="center"/>
    </xf>
    <xf numFmtId="4" fontId="14" fillId="0" borderId="24" xfId="0" applyNumberFormat="1" applyFont="1" applyBorder="1" applyAlignment="1" applyProtection="1">
      <alignment horizontal="right" vertical="center"/>
    </xf>
    <xf numFmtId="4" fontId="6" fillId="0" borderId="32" xfId="0" applyNumberFormat="1" applyFont="1" applyBorder="1" applyAlignment="1" applyProtection="1">
      <alignment horizontal="right" vertical="center"/>
    </xf>
    <xf numFmtId="0" fontId="15" fillId="0" borderId="45" xfId="0" applyFont="1" applyBorder="1" applyAlignment="1" applyProtection="1">
      <alignment horizontal="left" vertical="center"/>
    </xf>
    <xf numFmtId="49" fontId="15" fillId="0" borderId="23" xfId="0" applyNumberFormat="1" applyFont="1" applyBorder="1" applyAlignment="1" applyProtection="1">
      <alignment vertical="center"/>
    </xf>
    <xf numFmtId="4" fontId="17" fillId="0" borderId="26" xfId="0" applyNumberFormat="1" applyFont="1" applyBorder="1" applyAlignment="1" applyProtection="1">
      <alignment horizontal="right" vertical="center"/>
      <protection locked="0"/>
    </xf>
    <xf numFmtId="4" fontId="17" fillId="0" borderId="32" xfId="0" applyNumberFormat="1" applyFont="1" applyBorder="1" applyAlignment="1" applyProtection="1">
      <alignment horizontal="right" vertical="center"/>
    </xf>
    <xf numFmtId="0" fontId="2" fillId="0" borderId="52" xfId="0" applyFont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16" fillId="0" borderId="54" xfId="0" applyFont="1" applyBorder="1" applyAlignment="1" applyProtection="1">
      <alignment vertical="center"/>
      <protection locked="0"/>
    </xf>
    <xf numFmtId="4" fontId="14" fillId="0" borderId="37" xfId="0" applyNumberFormat="1" applyFont="1" applyBorder="1" applyAlignment="1" applyProtection="1">
      <alignment horizontal="right" vertical="center"/>
    </xf>
    <xf numFmtId="4" fontId="14" fillId="0" borderId="38" xfId="0" applyNumberFormat="1" applyFont="1" applyBorder="1" applyAlignment="1" applyProtection="1">
      <alignment horizontal="right" vertical="center"/>
    </xf>
    <xf numFmtId="4" fontId="14" fillId="0" borderId="35" xfId="0" applyNumberFormat="1" applyFont="1" applyBorder="1" applyAlignment="1" applyProtection="1">
      <alignment horizontal="right" vertical="center"/>
      <protection locked="0"/>
    </xf>
    <xf numFmtId="4" fontId="14" fillId="0" borderId="36" xfId="0" applyNumberFormat="1" applyFont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vertical="center"/>
    </xf>
    <xf numFmtId="0" fontId="5" fillId="2" borderId="56" xfId="0" applyFont="1" applyFill="1" applyBorder="1" applyAlignment="1" applyProtection="1">
      <alignment vertical="center"/>
    </xf>
    <xf numFmtId="4" fontId="17" fillId="2" borderId="57" xfId="0" applyNumberFormat="1" applyFont="1" applyFill="1" applyBorder="1" applyAlignment="1" applyProtection="1">
      <alignment horizontal="right" vertical="center"/>
    </xf>
    <xf numFmtId="4" fontId="17" fillId="2" borderId="58" xfId="0" applyNumberFormat="1" applyFont="1" applyFill="1" applyBorder="1" applyAlignment="1" applyProtection="1">
      <alignment horizontal="right" vertical="center"/>
    </xf>
    <xf numFmtId="4" fontId="17" fillId="2" borderId="59" xfId="0" applyNumberFormat="1" applyFont="1" applyFill="1" applyBorder="1" applyAlignment="1" applyProtection="1">
      <alignment horizontal="right" vertical="center"/>
    </xf>
    <xf numFmtId="4" fontId="17" fillId="2" borderId="60" xfId="0" applyNumberFormat="1" applyFont="1" applyFill="1" applyBorder="1" applyAlignment="1" applyProtection="1">
      <alignment horizontal="right" vertical="center"/>
    </xf>
    <xf numFmtId="4" fontId="17" fillId="2" borderId="61" xfId="0" applyNumberFormat="1" applyFont="1" applyFill="1" applyBorder="1" applyAlignment="1" applyProtection="1">
      <alignment horizontal="right" vertical="center"/>
    </xf>
    <xf numFmtId="2" fontId="6" fillId="3" borderId="52" xfId="0" applyNumberFormat="1" applyFont="1" applyFill="1" applyBorder="1" applyAlignment="1" applyProtection="1">
      <alignment vertical="center"/>
    </xf>
    <xf numFmtId="4" fontId="17" fillId="2" borderId="57" xfId="0" applyNumberFormat="1" applyFont="1" applyFill="1" applyBorder="1" applyAlignment="1" applyProtection="1">
      <alignment vertical="center"/>
    </xf>
    <xf numFmtId="2" fontId="6" fillId="3" borderId="62" xfId="0" applyNumberFormat="1" applyFont="1" applyFill="1" applyBorder="1" applyAlignment="1" applyProtection="1">
      <alignment vertical="center"/>
    </xf>
    <xf numFmtId="0" fontId="5" fillId="0" borderId="63" xfId="0" applyFont="1" applyBorder="1" applyAlignment="1" applyProtection="1">
      <alignment vertical="center"/>
    </xf>
    <xf numFmtId="0" fontId="9" fillId="0" borderId="64" xfId="0" applyFont="1" applyBorder="1" applyAlignment="1" applyProtection="1">
      <alignment vertical="center"/>
    </xf>
    <xf numFmtId="4" fontId="17" fillId="0" borderId="65" xfId="0" applyNumberFormat="1" applyFont="1" applyBorder="1" applyAlignment="1" applyProtection="1">
      <alignment horizontal="right" vertical="center"/>
    </xf>
    <xf numFmtId="4" fontId="14" fillId="0" borderId="66" xfId="0" applyNumberFormat="1" applyFont="1" applyBorder="1" applyAlignment="1" applyProtection="1">
      <alignment horizontal="right" vertical="center"/>
    </xf>
    <xf numFmtId="4" fontId="14" fillId="0" borderId="67" xfId="0" applyNumberFormat="1" applyFont="1" applyBorder="1" applyAlignment="1" applyProtection="1">
      <alignment horizontal="right" vertical="center"/>
    </xf>
    <xf numFmtId="4" fontId="14" fillId="0" borderId="64" xfId="0" applyNumberFormat="1" applyFont="1" applyBorder="1" applyAlignment="1" applyProtection="1">
      <alignment horizontal="right" vertical="center"/>
    </xf>
    <xf numFmtId="4" fontId="17" fillId="0" borderId="68" xfId="0" applyNumberFormat="1" applyFont="1" applyBorder="1" applyAlignment="1" applyProtection="1">
      <alignment horizontal="right" vertical="center"/>
      <protection locked="0"/>
    </xf>
    <xf numFmtId="4" fontId="17" fillId="0" borderId="66" xfId="0" applyNumberFormat="1" applyFont="1" applyBorder="1" applyAlignment="1" applyProtection="1">
      <alignment horizontal="right" vertical="center"/>
      <protection locked="0"/>
    </xf>
    <xf numFmtId="2" fontId="6" fillId="0" borderId="15" xfId="0" applyNumberFormat="1" applyFont="1" applyFill="1" applyBorder="1" applyAlignment="1" applyProtection="1">
      <alignment vertical="center"/>
    </xf>
    <xf numFmtId="4" fontId="17" fillId="0" borderId="65" xfId="0" applyNumberFormat="1" applyFont="1" applyBorder="1" applyAlignment="1" applyProtection="1">
      <alignment vertical="center"/>
    </xf>
    <xf numFmtId="2" fontId="6" fillId="0" borderId="69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0" fontId="5" fillId="2" borderId="68" xfId="0" applyFont="1" applyFill="1" applyBorder="1" applyAlignment="1" applyProtection="1">
      <alignment horizontal="center" vertical="center"/>
      <protection locked="0"/>
    </xf>
    <xf numFmtId="0" fontId="5" fillId="2" borderId="71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" fontId="17" fillId="0" borderId="65" xfId="0" applyNumberFormat="1" applyFont="1" applyBorder="1" applyAlignment="1" applyProtection="1">
      <alignment horizontal="righ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F133"/>
  <sheetViews>
    <sheetView tabSelected="1" topLeftCell="A51" zoomScale="75" zoomScaleNormal="75" workbookViewId="0">
      <selection activeCell="A15" sqref="A15"/>
    </sheetView>
  </sheetViews>
  <sheetFormatPr defaultColWidth="9.140625" defaultRowHeight="12.75" x14ac:dyDescent="0.2"/>
  <cols>
    <col min="1" max="1" width="31" style="3" customWidth="1"/>
    <col min="2" max="2" width="54.28515625" style="3" customWidth="1"/>
    <col min="3" max="24" width="14.7109375" style="3" hidden="1" customWidth="1"/>
    <col min="25" max="31" width="14.7109375" style="3" customWidth="1"/>
    <col min="32" max="32" width="14.7109375" style="3" hidden="1" customWidth="1"/>
    <col min="33" max="16384" width="9.140625" style="3"/>
  </cols>
  <sheetData>
    <row r="1" spans="1:32" ht="15" x14ac:dyDescent="0.2">
      <c r="A1" s="1" t="s">
        <v>33</v>
      </c>
      <c r="B1" s="2" t="s">
        <v>223</v>
      </c>
      <c r="I1" s="1"/>
      <c r="X1" s="1"/>
    </row>
    <row r="2" spans="1:32" ht="15" x14ac:dyDescent="0.2">
      <c r="A2" s="1" t="s">
        <v>7</v>
      </c>
      <c r="B2" s="286" t="s">
        <v>230</v>
      </c>
    </row>
    <row r="3" spans="1:32" ht="18" x14ac:dyDescent="0.2">
      <c r="B3" s="287" t="s">
        <v>231</v>
      </c>
      <c r="C3" s="278"/>
      <c r="D3" s="278"/>
      <c r="E3" s="278"/>
      <c r="F3" s="278"/>
      <c r="G3" s="278"/>
      <c r="H3" s="278"/>
    </row>
    <row r="4" spans="1:32" ht="15.75" x14ac:dyDescent="0.2">
      <c r="A4" s="4"/>
      <c r="C4" s="5"/>
      <c r="D4" s="5"/>
      <c r="E4" s="5"/>
      <c r="F4" s="5"/>
      <c r="G4" s="5"/>
      <c r="H4" s="5"/>
      <c r="M4" s="5"/>
      <c r="R4" s="5"/>
      <c r="S4" s="5"/>
      <c r="T4" s="5"/>
      <c r="U4" s="5"/>
      <c r="V4" s="5"/>
      <c r="W4" s="5"/>
      <c r="AB4" s="5"/>
    </row>
    <row r="5" spans="1:32" ht="13.5" thickBot="1" x14ac:dyDescent="0.25">
      <c r="AF5" s="3" t="s">
        <v>21</v>
      </c>
    </row>
    <row r="6" spans="1:32" ht="15.75" thickBot="1" x14ac:dyDescent="0.25">
      <c r="A6" s="6"/>
      <c r="B6" s="7"/>
      <c r="C6" s="282" t="s">
        <v>224</v>
      </c>
      <c r="D6" s="283"/>
      <c r="E6" s="283"/>
      <c r="F6" s="283"/>
      <c r="G6" s="283"/>
      <c r="H6" s="283"/>
      <c r="I6" s="8"/>
      <c r="J6" s="282" t="s">
        <v>225</v>
      </c>
      <c r="K6" s="283"/>
      <c r="L6" s="283"/>
      <c r="M6" s="283"/>
      <c r="N6" s="283"/>
      <c r="O6" s="283"/>
      <c r="P6" s="283"/>
      <c r="Q6" s="284"/>
      <c r="R6" s="282" t="s">
        <v>226</v>
      </c>
      <c r="S6" s="283"/>
      <c r="T6" s="283"/>
      <c r="U6" s="283"/>
      <c r="V6" s="283"/>
      <c r="W6" s="283"/>
      <c r="X6" s="8"/>
      <c r="Y6" s="282" t="s">
        <v>227</v>
      </c>
      <c r="Z6" s="283"/>
      <c r="AA6" s="283"/>
      <c r="AB6" s="283"/>
      <c r="AC6" s="283"/>
      <c r="AD6" s="283"/>
      <c r="AE6" s="283"/>
      <c r="AF6" s="284"/>
    </row>
    <row r="7" spans="1:32" ht="15.75" x14ac:dyDescent="0.2">
      <c r="A7" s="9"/>
      <c r="B7" s="10"/>
      <c r="C7" s="11" t="s">
        <v>87</v>
      </c>
      <c r="D7" s="12" t="s">
        <v>76</v>
      </c>
      <c r="E7" s="12" t="s">
        <v>74</v>
      </c>
      <c r="F7" s="13" t="s">
        <v>79</v>
      </c>
      <c r="G7" s="12" t="s">
        <v>78</v>
      </c>
      <c r="H7" s="14" t="s">
        <v>18</v>
      </c>
      <c r="I7" s="14" t="s">
        <v>25</v>
      </c>
      <c r="J7" s="11" t="s">
        <v>87</v>
      </c>
      <c r="K7" s="12" t="s">
        <v>76</v>
      </c>
      <c r="L7" s="12" t="s">
        <v>74</v>
      </c>
      <c r="M7" s="13" t="s">
        <v>79</v>
      </c>
      <c r="N7" s="12" t="s">
        <v>78</v>
      </c>
      <c r="O7" s="14" t="s">
        <v>18</v>
      </c>
      <c r="P7" s="14" t="s">
        <v>25</v>
      </c>
      <c r="Q7" s="15" t="s">
        <v>156</v>
      </c>
      <c r="R7" s="11" t="s">
        <v>87</v>
      </c>
      <c r="S7" s="12" t="s">
        <v>76</v>
      </c>
      <c r="T7" s="12" t="s">
        <v>74</v>
      </c>
      <c r="U7" s="13" t="s">
        <v>79</v>
      </c>
      <c r="V7" s="12" t="s">
        <v>78</v>
      </c>
      <c r="W7" s="14" t="s">
        <v>18</v>
      </c>
      <c r="X7" s="14" t="s">
        <v>59</v>
      </c>
      <c r="Y7" s="11" t="s">
        <v>87</v>
      </c>
      <c r="Z7" s="12" t="s">
        <v>76</v>
      </c>
      <c r="AA7" s="12" t="s">
        <v>74</v>
      </c>
      <c r="AB7" s="13" t="s">
        <v>79</v>
      </c>
      <c r="AC7" s="12" t="s">
        <v>78</v>
      </c>
      <c r="AD7" s="14" t="s">
        <v>18</v>
      </c>
      <c r="AE7" s="14" t="s">
        <v>25</v>
      </c>
      <c r="AF7" s="16" t="s">
        <v>88</v>
      </c>
    </row>
    <row r="8" spans="1:32" ht="16.5" thickBot="1" x14ac:dyDescent="0.25">
      <c r="A8" s="17"/>
      <c r="B8" s="18"/>
      <c r="C8" s="11" t="s">
        <v>19</v>
      </c>
      <c r="D8" s="12" t="s">
        <v>77</v>
      </c>
      <c r="E8" s="12" t="s">
        <v>75</v>
      </c>
      <c r="F8" s="13" t="s">
        <v>141</v>
      </c>
      <c r="G8" s="12" t="s">
        <v>170</v>
      </c>
      <c r="H8" s="14" t="s">
        <v>19</v>
      </c>
      <c r="I8" s="19" t="s">
        <v>67</v>
      </c>
      <c r="J8" s="11" t="s">
        <v>19</v>
      </c>
      <c r="K8" s="12" t="s">
        <v>77</v>
      </c>
      <c r="L8" s="12" t="s">
        <v>176</v>
      </c>
      <c r="M8" s="13" t="s">
        <v>141</v>
      </c>
      <c r="N8" s="12" t="s">
        <v>170</v>
      </c>
      <c r="O8" s="14" t="s">
        <v>19</v>
      </c>
      <c r="P8" s="19" t="s">
        <v>67</v>
      </c>
      <c r="Q8" s="15" t="s">
        <v>157</v>
      </c>
      <c r="R8" s="11" t="s">
        <v>19</v>
      </c>
      <c r="S8" s="12" t="s">
        <v>77</v>
      </c>
      <c r="T8" s="12" t="s">
        <v>176</v>
      </c>
      <c r="U8" s="13" t="s">
        <v>141</v>
      </c>
      <c r="V8" s="12" t="s">
        <v>170</v>
      </c>
      <c r="W8" s="14" t="s">
        <v>19</v>
      </c>
      <c r="X8" s="19" t="s">
        <v>67</v>
      </c>
      <c r="Y8" s="11" t="s">
        <v>19</v>
      </c>
      <c r="Z8" s="12" t="s">
        <v>177</v>
      </c>
      <c r="AA8" s="12" t="s">
        <v>176</v>
      </c>
      <c r="AB8" s="13" t="s">
        <v>141</v>
      </c>
      <c r="AC8" s="12" t="s">
        <v>170</v>
      </c>
      <c r="AD8" s="14" t="s">
        <v>19</v>
      </c>
      <c r="AE8" s="19" t="s">
        <v>67</v>
      </c>
      <c r="AF8" s="16" t="s">
        <v>89</v>
      </c>
    </row>
    <row r="9" spans="1:32" ht="13.5" thickBot="1" x14ac:dyDescent="0.25">
      <c r="A9" s="20"/>
      <c r="B9" s="10"/>
      <c r="C9" s="21" t="s">
        <v>60</v>
      </c>
      <c r="D9" s="22" t="s">
        <v>61</v>
      </c>
      <c r="E9" s="22" t="s">
        <v>62</v>
      </c>
      <c r="F9" s="22" t="s">
        <v>63</v>
      </c>
      <c r="G9" s="23" t="s">
        <v>64</v>
      </c>
      <c r="H9" s="23" t="s">
        <v>26</v>
      </c>
      <c r="I9" s="24">
        <v>7</v>
      </c>
      <c r="J9" s="21" t="s">
        <v>28</v>
      </c>
      <c r="K9" s="22" t="s">
        <v>20</v>
      </c>
      <c r="L9" s="22" t="s">
        <v>29</v>
      </c>
      <c r="M9" s="22" t="s">
        <v>38</v>
      </c>
      <c r="N9" s="23" t="s">
        <v>41</v>
      </c>
      <c r="O9" s="23" t="s">
        <v>42</v>
      </c>
      <c r="P9" s="24">
        <v>14</v>
      </c>
      <c r="Q9" s="25" t="s">
        <v>44</v>
      </c>
      <c r="R9" s="21" t="s">
        <v>46</v>
      </c>
      <c r="S9" s="22" t="s">
        <v>45</v>
      </c>
      <c r="T9" s="22" t="s">
        <v>47</v>
      </c>
      <c r="U9" s="22" t="s">
        <v>57</v>
      </c>
      <c r="V9" s="23" t="s">
        <v>65</v>
      </c>
      <c r="W9" s="23" t="s">
        <v>51</v>
      </c>
      <c r="X9" s="24">
        <v>22</v>
      </c>
      <c r="Y9" s="21" t="s">
        <v>53</v>
      </c>
      <c r="Z9" s="22" t="s">
        <v>54</v>
      </c>
      <c r="AA9" s="22" t="s">
        <v>55</v>
      </c>
      <c r="AB9" s="22" t="s">
        <v>58</v>
      </c>
      <c r="AC9" s="23" t="s">
        <v>56</v>
      </c>
      <c r="AD9" s="23" t="s">
        <v>66</v>
      </c>
      <c r="AE9" s="24">
        <v>29</v>
      </c>
      <c r="AF9" s="25" t="s">
        <v>86</v>
      </c>
    </row>
    <row r="10" spans="1:32" ht="16.5" thickBot="1" x14ac:dyDescent="0.25">
      <c r="A10" s="26" t="s">
        <v>12</v>
      </c>
      <c r="B10" s="27" t="s">
        <v>9</v>
      </c>
      <c r="C10" s="28">
        <f>SUM(D10:G10)</f>
        <v>18397.526699999999</v>
      </c>
      <c r="D10" s="29">
        <f>SUM(D12+D20+D24)</f>
        <v>0</v>
      </c>
      <c r="E10" s="30">
        <f>SUM(E12+E20+E24)</f>
        <v>17400.88926</v>
      </c>
      <c r="F10" s="30">
        <f>SUM(F12+F20+F24)</f>
        <v>580.88549999999998</v>
      </c>
      <c r="G10" s="30">
        <f>SUM(G12+G20+G24)</f>
        <v>415.75193999999999</v>
      </c>
      <c r="H10" s="31">
        <f>SUM(H12+H20+H24)</f>
        <v>367.29748000000001</v>
      </c>
      <c r="I10" s="31">
        <f>SUM(C10+H10)</f>
        <v>18764.82418</v>
      </c>
      <c r="J10" s="28">
        <f>SUM(K10:N10)</f>
        <v>19228.420999999998</v>
      </c>
      <c r="K10" s="29">
        <f>SUM(K12+K20+K24)</f>
        <v>9.5280000000000005</v>
      </c>
      <c r="L10" s="30">
        <f>SUM(L12+L20+L24)</f>
        <v>18719.885999999999</v>
      </c>
      <c r="M10" s="30">
        <f>SUM(M12+M20+M24)</f>
        <v>321.00700000000001</v>
      </c>
      <c r="N10" s="30">
        <f>SUM(N12+N20+N24)</f>
        <v>178</v>
      </c>
      <c r="O10" s="31">
        <f>SUM(O12+O20+O24)</f>
        <v>268</v>
      </c>
      <c r="P10" s="31">
        <f>SUM(J10+O10)</f>
        <v>19496.420999999998</v>
      </c>
      <c r="Q10" s="32">
        <f>J10/C10</f>
        <v>1.0451633697044722</v>
      </c>
      <c r="R10" s="31">
        <f>SUM(S10:V10)</f>
        <v>14147.020630000001</v>
      </c>
      <c r="S10" s="28">
        <f>SUM(S12+S20+S24)</f>
        <v>9.5280000000000005</v>
      </c>
      <c r="T10" s="28">
        <f>SUM(T12+T20+T24)</f>
        <v>13720.77634</v>
      </c>
      <c r="U10" s="28">
        <f>SUM(U12+U20+U24)</f>
        <v>202.98806000000002</v>
      </c>
      <c r="V10" s="29">
        <f>SUM(V12+V20+V24)</f>
        <v>213.72822999999997</v>
      </c>
      <c r="W10" s="31">
        <f>SUM(W12+W20+W24)</f>
        <v>254.81836999999999</v>
      </c>
      <c r="X10" s="31">
        <f>SUM(R10+W10)</f>
        <v>14401.839000000002</v>
      </c>
      <c r="Y10" s="33">
        <f>SUM(Z10:AC10)</f>
        <v>19151</v>
      </c>
      <c r="Z10" s="28">
        <f>SUM(Z12+Z20+Z24)</f>
        <v>95</v>
      </c>
      <c r="AA10" s="28">
        <f>SUM(AA12+AA20+AA24)</f>
        <v>19056</v>
      </c>
      <c r="AB10" s="28">
        <f>SUM(AB12+AB20+AB24)</f>
        <v>0</v>
      </c>
      <c r="AC10" s="29">
        <f>SUM(AC12+AC20+AC24)</f>
        <v>0</v>
      </c>
      <c r="AD10" s="31">
        <f>SUM(AD12+AD20+AD24)</f>
        <v>298</v>
      </c>
      <c r="AE10" s="31">
        <f>SUM(Y10+AD10)</f>
        <v>19449</v>
      </c>
      <c r="AF10" s="32">
        <f>Y10/R10*100</f>
        <v>135.37125943952199</v>
      </c>
    </row>
    <row r="11" spans="1:32" ht="15.75" x14ac:dyDescent="0.2">
      <c r="A11" s="34"/>
      <c r="B11" s="35"/>
      <c r="C11" s="36"/>
      <c r="D11" s="37"/>
      <c r="E11" s="38"/>
      <c r="F11" s="38"/>
      <c r="G11" s="39"/>
      <c r="H11" s="40"/>
      <c r="I11" s="41"/>
      <c r="J11" s="36"/>
      <c r="K11" s="37"/>
      <c r="L11" s="38"/>
      <c r="M11" s="38"/>
      <c r="N11" s="39"/>
      <c r="O11" s="40"/>
      <c r="P11" s="41"/>
      <c r="Q11" s="42"/>
      <c r="R11" s="43"/>
      <c r="S11" s="38"/>
      <c r="T11" s="38"/>
      <c r="U11" s="38"/>
      <c r="V11" s="39"/>
      <c r="W11" s="40"/>
      <c r="X11" s="41"/>
      <c r="Y11" s="36"/>
      <c r="Z11" s="37"/>
      <c r="AA11" s="38"/>
      <c r="AB11" s="38"/>
      <c r="AC11" s="39"/>
      <c r="AD11" s="40"/>
      <c r="AE11" s="41"/>
      <c r="AF11" s="42"/>
    </row>
    <row r="12" spans="1:32" s="55" customFormat="1" ht="15.75" x14ac:dyDescent="0.2">
      <c r="A12" s="44"/>
      <c r="B12" s="45" t="s">
        <v>22</v>
      </c>
      <c r="C12" s="46">
        <f t="shared" ref="C12:C18" si="0">SUM(D12:G12)</f>
        <v>13540.537</v>
      </c>
      <c r="D12" s="47">
        <f>SUM(D13+D16)</f>
        <v>0</v>
      </c>
      <c r="E12" s="48">
        <f>SUM(E13+E16)</f>
        <v>12793.409</v>
      </c>
      <c r="F12" s="48">
        <f>SUM(F13+F16)</f>
        <v>430.75</v>
      </c>
      <c r="G12" s="49">
        <f>SUM(G13+G16)</f>
        <v>316.37799999999999</v>
      </c>
      <c r="H12" s="50">
        <f>SUM(H13+H16)</f>
        <v>318.983</v>
      </c>
      <c r="I12" s="51">
        <f t="shared" ref="I12:I18" si="1">SUM(C12+H12)</f>
        <v>13859.52</v>
      </c>
      <c r="J12" s="46">
        <f t="shared" ref="J12:J18" si="2">SUM(K12:N12)</f>
        <v>13958.642</v>
      </c>
      <c r="K12" s="47">
        <f>SUM(K13+K16)</f>
        <v>7.8</v>
      </c>
      <c r="L12" s="48">
        <f>SUM(L13+L16)</f>
        <v>13572.808000000001</v>
      </c>
      <c r="M12" s="48">
        <f>SUM(M13+M16)</f>
        <v>236.03399999999999</v>
      </c>
      <c r="N12" s="49">
        <f>SUM(N13+N16)</f>
        <v>142</v>
      </c>
      <c r="O12" s="50">
        <f>SUM(O13+O16)</f>
        <v>239</v>
      </c>
      <c r="P12" s="51">
        <f t="shared" ref="P12:P18" si="3">SUM(J12+O12)</f>
        <v>14197.642</v>
      </c>
      <c r="Q12" s="52">
        <f t="shared" ref="Q12:Q18" si="4">J12/C12</f>
        <v>1.0308780220459499</v>
      </c>
      <c r="R12" s="53">
        <f t="shared" ref="R12:R18" si="5">SUM(S12:V12)</f>
        <v>10396.706999999999</v>
      </c>
      <c r="S12" s="48">
        <f>SUM(S13+S16)</f>
        <v>7.8</v>
      </c>
      <c r="T12" s="48">
        <f>SUM(T13+T16)</f>
        <v>10094.382</v>
      </c>
      <c r="U12" s="48">
        <f>SUM(U13+U16)</f>
        <v>149.79400000000001</v>
      </c>
      <c r="V12" s="49">
        <f>SUM(V13+V16)</f>
        <v>144.73099999999999</v>
      </c>
      <c r="W12" s="50">
        <f>SUM(W13+W16)</f>
        <v>219.739</v>
      </c>
      <c r="X12" s="51">
        <f t="shared" ref="X12:X18" si="6">SUM(R12+W12)</f>
        <v>10616.445999999998</v>
      </c>
      <c r="Y12" s="54">
        <f t="shared" ref="Y12:Y18" si="7">SUM(Z12:AC12)</f>
        <v>13726</v>
      </c>
      <c r="Z12" s="47">
        <f>SUM(Z13+Z16)</f>
        <v>0</v>
      </c>
      <c r="AA12" s="48">
        <f>SUM(AA13+AA16)</f>
        <v>13726</v>
      </c>
      <c r="AB12" s="48">
        <f>SUM(AB13+AB16)</f>
        <v>0</v>
      </c>
      <c r="AC12" s="49">
        <f>SUM(AC13+AC16)</f>
        <v>0</v>
      </c>
      <c r="AD12" s="50">
        <f>SUM(AD13+AD16)</f>
        <v>269</v>
      </c>
      <c r="AE12" s="51">
        <f t="shared" ref="AE12:AE18" si="8">SUM(Y12+AD12)</f>
        <v>13995</v>
      </c>
      <c r="AF12" s="52">
        <f t="shared" ref="AF12:AF18" si="9">Y12/R12*100</f>
        <v>132.02257214712313</v>
      </c>
    </row>
    <row r="13" spans="1:32" ht="15.75" x14ac:dyDescent="0.2">
      <c r="A13" s="56" t="s">
        <v>116</v>
      </c>
      <c r="B13" s="57" t="s">
        <v>50</v>
      </c>
      <c r="C13" s="54">
        <f t="shared" si="0"/>
        <v>12735.896999999999</v>
      </c>
      <c r="D13" s="58">
        <v>0</v>
      </c>
      <c r="E13" s="59">
        <v>12023.409</v>
      </c>
      <c r="F13" s="59">
        <v>423.05</v>
      </c>
      <c r="G13" s="60">
        <v>289.43799999999999</v>
      </c>
      <c r="H13" s="61">
        <v>133.82300000000001</v>
      </c>
      <c r="I13" s="62">
        <f t="shared" si="1"/>
        <v>12869.72</v>
      </c>
      <c r="J13" s="54">
        <f t="shared" si="2"/>
        <v>13308.642</v>
      </c>
      <c r="K13" s="58">
        <v>7.8</v>
      </c>
      <c r="L13" s="59">
        <v>12922.808000000001</v>
      </c>
      <c r="M13" s="59">
        <v>236.03399999999999</v>
      </c>
      <c r="N13" s="60">
        <v>142</v>
      </c>
      <c r="O13" s="61">
        <v>76</v>
      </c>
      <c r="P13" s="62">
        <f t="shared" si="3"/>
        <v>13384.642</v>
      </c>
      <c r="Q13" s="63">
        <f t="shared" si="4"/>
        <v>1.0449709195983605</v>
      </c>
      <c r="R13" s="64">
        <f t="shared" si="5"/>
        <v>9753.6619999999984</v>
      </c>
      <c r="S13" s="59">
        <v>7.8</v>
      </c>
      <c r="T13" s="59">
        <v>9466.2369999999992</v>
      </c>
      <c r="U13" s="59">
        <v>149.79400000000001</v>
      </c>
      <c r="V13" s="60">
        <v>129.83099999999999</v>
      </c>
      <c r="W13" s="61">
        <v>84.369</v>
      </c>
      <c r="X13" s="62">
        <f t="shared" si="6"/>
        <v>9838.030999999999</v>
      </c>
      <c r="Y13" s="54">
        <f t="shared" si="7"/>
        <v>13076</v>
      </c>
      <c r="Z13" s="58">
        <v>0</v>
      </c>
      <c r="AA13" s="59">
        <v>13076</v>
      </c>
      <c r="AB13" s="59">
        <v>0</v>
      </c>
      <c r="AC13" s="60">
        <v>0</v>
      </c>
      <c r="AD13" s="61">
        <v>76</v>
      </c>
      <c r="AE13" s="62">
        <f t="shared" si="8"/>
        <v>13152</v>
      </c>
      <c r="AF13" s="52">
        <f t="shared" si="9"/>
        <v>134.06246802483008</v>
      </c>
    </row>
    <row r="14" spans="1:32" ht="15" x14ac:dyDescent="0.2">
      <c r="A14" s="56" t="s">
        <v>179</v>
      </c>
      <c r="B14" s="65" t="s">
        <v>181</v>
      </c>
      <c r="C14" s="66">
        <f t="shared" si="0"/>
        <v>0</v>
      </c>
      <c r="D14" s="67">
        <v>0</v>
      </c>
      <c r="E14" s="68">
        <v>0</v>
      </c>
      <c r="F14" s="68">
        <v>0</v>
      </c>
      <c r="G14" s="69">
        <v>0</v>
      </c>
      <c r="H14" s="70">
        <v>0</v>
      </c>
      <c r="I14" s="71">
        <f t="shared" si="1"/>
        <v>0</v>
      </c>
      <c r="J14" s="72">
        <f t="shared" si="2"/>
        <v>0</v>
      </c>
      <c r="K14" s="67">
        <v>0</v>
      </c>
      <c r="L14" s="68">
        <v>0</v>
      </c>
      <c r="M14" s="68">
        <v>0</v>
      </c>
      <c r="N14" s="69">
        <v>0</v>
      </c>
      <c r="O14" s="70">
        <v>0</v>
      </c>
      <c r="P14" s="71">
        <f t="shared" si="3"/>
        <v>0</v>
      </c>
      <c r="Q14" s="52" t="e">
        <f t="shared" si="4"/>
        <v>#DIV/0!</v>
      </c>
      <c r="R14" s="73">
        <f t="shared" si="5"/>
        <v>0</v>
      </c>
      <c r="S14" s="68">
        <v>0</v>
      </c>
      <c r="T14" s="68">
        <v>0</v>
      </c>
      <c r="U14" s="68">
        <v>0</v>
      </c>
      <c r="V14" s="69">
        <v>0</v>
      </c>
      <c r="W14" s="70">
        <v>0</v>
      </c>
      <c r="X14" s="71">
        <f t="shared" si="6"/>
        <v>0</v>
      </c>
      <c r="Y14" s="72">
        <f t="shared" si="7"/>
        <v>0</v>
      </c>
      <c r="Z14" s="67">
        <v>0</v>
      </c>
      <c r="AA14" s="68">
        <v>0</v>
      </c>
      <c r="AB14" s="68">
        <v>0</v>
      </c>
      <c r="AC14" s="69">
        <v>0</v>
      </c>
      <c r="AD14" s="70">
        <v>0</v>
      </c>
      <c r="AE14" s="71">
        <f t="shared" si="8"/>
        <v>0</v>
      </c>
      <c r="AF14" s="52" t="e">
        <f t="shared" si="9"/>
        <v>#DIV/0!</v>
      </c>
    </row>
    <row r="15" spans="1:32" ht="15" x14ac:dyDescent="0.2">
      <c r="A15" s="56" t="s">
        <v>180</v>
      </c>
      <c r="B15" s="65" t="s">
        <v>182</v>
      </c>
      <c r="C15" s="66">
        <f t="shared" si="0"/>
        <v>0</v>
      </c>
      <c r="D15" s="67">
        <v>0</v>
      </c>
      <c r="E15" s="68">
        <v>0</v>
      </c>
      <c r="F15" s="68">
        <v>0</v>
      </c>
      <c r="G15" s="69">
        <v>0</v>
      </c>
      <c r="H15" s="70">
        <v>0</v>
      </c>
      <c r="I15" s="71">
        <f t="shared" si="1"/>
        <v>0</v>
      </c>
      <c r="J15" s="72">
        <f t="shared" si="2"/>
        <v>0</v>
      </c>
      <c r="K15" s="67">
        <v>0</v>
      </c>
      <c r="L15" s="68">
        <v>0</v>
      </c>
      <c r="M15" s="68">
        <v>0</v>
      </c>
      <c r="N15" s="69">
        <v>0</v>
      </c>
      <c r="O15" s="70">
        <v>0</v>
      </c>
      <c r="P15" s="71">
        <f t="shared" si="3"/>
        <v>0</v>
      </c>
      <c r="Q15" s="52" t="e">
        <f t="shared" si="4"/>
        <v>#DIV/0!</v>
      </c>
      <c r="R15" s="73">
        <f t="shared" si="5"/>
        <v>0</v>
      </c>
      <c r="S15" s="68">
        <v>0</v>
      </c>
      <c r="T15" s="68">
        <v>0</v>
      </c>
      <c r="U15" s="68">
        <v>0</v>
      </c>
      <c r="V15" s="69">
        <v>0</v>
      </c>
      <c r="W15" s="70">
        <v>0</v>
      </c>
      <c r="X15" s="71">
        <f t="shared" si="6"/>
        <v>0</v>
      </c>
      <c r="Y15" s="72">
        <f t="shared" si="7"/>
        <v>0</v>
      </c>
      <c r="Z15" s="67">
        <v>0</v>
      </c>
      <c r="AA15" s="68">
        <v>0</v>
      </c>
      <c r="AB15" s="68">
        <v>0</v>
      </c>
      <c r="AC15" s="69">
        <v>0</v>
      </c>
      <c r="AD15" s="70">
        <v>0</v>
      </c>
      <c r="AE15" s="71">
        <f t="shared" si="8"/>
        <v>0</v>
      </c>
      <c r="AF15" s="52" t="e">
        <f t="shared" si="9"/>
        <v>#DIV/0!</v>
      </c>
    </row>
    <row r="16" spans="1:32" ht="15.75" x14ac:dyDescent="0.2">
      <c r="A16" s="74" t="s">
        <v>117</v>
      </c>
      <c r="B16" s="57" t="s">
        <v>48</v>
      </c>
      <c r="C16" s="54">
        <f t="shared" si="0"/>
        <v>804.6400000000001</v>
      </c>
      <c r="D16" s="58">
        <v>0</v>
      </c>
      <c r="E16" s="59">
        <v>770</v>
      </c>
      <c r="F16" s="59">
        <v>7.7</v>
      </c>
      <c r="G16" s="60">
        <v>26.94</v>
      </c>
      <c r="H16" s="61">
        <v>185.16</v>
      </c>
      <c r="I16" s="62">
        <f t="shared" si="1"/>
        <v>989.80000000000007</v>
      </c>
      <c r="J16" s="54">
        <f t="shared" si="2"/>
        <v>650</v>
      </c>
      <c r="K16" s="58">
        <v>0</v>
      </c>
      <c r="L16" s="59">
        <v>650</v>
      </c>
      <c r="M16" s="59">
        <v>0</v>
      </c>
      <c r="N16" s="60">
        <v>0</v>
      </c>
      <c r="O16" s="61">
        <v>163</v>
      </c>
      <c r="P16" s="62">
        <f t="shared" si="3"/>
        <v>813</v>
      </c>
      <c r="Q16" s="52">
        <f t="shared" si="4"/>
        <v>0.80781467488566305</v>
      </c>
      <c r="R16" s="64">
        <f t="shared" si="5"/>
        <v>643.04499999999996</v>
      </c>
      <c r="S16" s="59">
        <v>0</v>
      </c>
      <c r="T16" s="59">
        <v>628.14499999999998</v>
      </c>
      <c r="U16" s="59">
        <v>0</v>
      </c>
      <c r="V16" s="60">
        <v>14.9</v>
      </c>
      <c r="W16" s="61">
        <v>135.37</v>
      </c>
      <c r="X16" s="62">
        <f t="shared" si="6"/>
        <v>778.41499999999996</v>
      </c>
      <c r="Y16" s="54">
        <f t="shared" si="7"/>
        <v>650</v>
      </c>
      <c r="Z16" s="58">
        <v>0</v>
      </c>
      <c r="AA16" s="59">
        <v>650</v>
      </c>
      <c r="AB16" s="59">
        <v>0</v>
      </c>
      <c r="AC16" s="60">
        <v>0</v>
      </c>
      <c r="AD16" s="61">
        <v>193</v>
      </c>
      <c r="AE16" s="62">
        <f t="shared" si="8"/>
        <v>843</v>
      </c>
      <c r="AF16" s="75">
        <f t="shared" si="9"/>
        <v>101.08157282927324</v>
      </c>
    </row>
    <row r="17" spans="1:32" ht="15" x14ac:dyDescent="0.2">
      <c r="A17" s="74" t="s">
        <v>183</v>
      </c>
      <c r="B17" s="65" t="s">
        <v>181</v>
      </c>
      <c r="C17" s="66">
        <f t="shared" si="0"/>
        <v>0</v>
      </c>
      <c r="D17" s="67">
        <v>0</v>
      </c>
      <c r="E17" s="68">
        <v>0</v>
      </c>
      <c r="F17" s="68">
        <v>0</v>
      </c>
      <c r="G17" s="69">
        <v>0</v>
      </c>
      <c r="H17" s="70">
        <v>0</v>
      </c>
      <c r="I17" s="71">
        <f t="shared" si="1"/>
        <v>0</v>
      </c>
      <c r="J17" s="72">
        <f t="shared" si="2"/>
        <v>0</v>
      </c>
      <c r="K17" s="67">
        <v>0</v>
      </c>
      <c r="L17" s="68">
        <v>0</v>
      </c>
      <c r="M17" s="68">
        <v>0</v>
      </c>
      <c r="N17" s="69">
        <v>0</v>
      </c>
      <c r="O17" s="70">
        <v>0</v>
      </c>
      <c r="P17" s="71">
        <f t="shared" si="3"/>
        <v>0</v>
      </c>
      <c r="Q17" s="52" t="e">
        <f t="shared" si="4"/>
        <v>#DIV/0!</v>
      </c>
      <c r="R17" s="73">
        <f t="shared" si="5"/>
        <v>0</v>
      </c>
      <c r="S17" s="68">
        <v>0</v>
      </c>
      <c r="T17" s="68">
        <v>0</v>
      </c>
      <c r="U17" s="68">
        <v>0</v>
      </c>
      <c r="V17" s="69">
        <v>0</v>
      </c>
      <c r="W17" s="70">
        <v>0</v>
      </c>
      <c r="X17" s="71">
        <f t="shared" si="6"/>
        <v>0</v>
      </c>
      <c r="Y17" s="72">
        <f t="shared" si="7"/>
        <v>0</v>
      </c>
      <c r="Z17" s="67">
        <v>0</v>
      </c>
      <c r="AA17" s="68">
        <v>0</v>
      </c>
      <c r="AB17" s="68">
        <v>0</v>
      </c>
      <c r="AC17" s="69">
        <v>0</v>
      </c>
      <c r="AD17" s="70">
        <v>0</v>
      </c>
      <c r="AE17" s="71">
        <f t="shared" si="8"/>
        <v>0</v>
      </c>
      <c r="AF17" s="75" t="e">
        <f t="shared" si="9"/>
        <v>#DIV/0!</v>
      </c>
    </row>
    <row r="18" spans="1:32" ht="15" x14ac:dyDescent="0.2">
      <c r="A18" s="74" t="s">
        <v>184</v>
      </c>
      <c r="B18" s="65" t="s">
        <v>185</v>
      </c>
      <c r="C18" s="66">
        <f t="shared" si="0"/>
        <v>0</v>
      </c>
      <c r="D18" s="67">
        <v>0</v>
      </c>
      <c r="E18" s="68">
        <v>0</v>
      </c>
      <c r="F18" s="68">
        <v>0</v>
      </c>
      <c r="G18" s="69">
        <v>0</v>
      </c>
      <c r="H18" s="70">
        <v>0</v>
      </c>
      <c r="I18" s="71">
        <f t="shared" si="1"/>
        <v>0</v>
      </c>
      <c r="J18" s="72">
        <f t="shared" si="2"/>
        <v>0</v>
      </c>
      <c r="K18" s="67">
        <v>0</v>
      </c>
      <c r="L18" s="68">
        <v>0</v>
      </c>
      <c r="M18" s="68">
        <v>0</v>
      </c>
      <c r="N18" s="69">
        <v>0</v>
      </c>
      <c r="O18" s="70">
        <v>0</v>
      </c>
      <c r="P18" s="71">
        <f t="shared" si="3"/>
        <v>0</v>
      </c>
      <c r="Q18" s="52" t="e">
        <f t="shared" si="4"/>
        <v>#DIV/0!</v>
      </c>
      <c r="R18" s="73">
        <f t="shared" si="5"/>
        <v>0</v>
      </c>
      <c r="S18" s="68">
        <v>0</v>
      </c>
      <c r="T18" s="68">
        <v>0</v>
      </c>
      <c r="U18" s="68">
        <v>0</v>
      </c>
      <c r="V18" s="69">
        <v>0</v>
      </c>
      <c r="W18" s="70">
        <v>0</v>
      </c>
      <c r="X18" s="71">
        <f t="shared" si="6"/>
        <v>0</v>
      </c>
      <c r="Y18" s="72">
        <f t="shared" si="7"/>
        <v>0</v>
      </c>
      <c r="Z18" s="67">
        <v>0</v>
      </c>
      <c r="AA18" s="68">
        <v>0</v>
      </c>
      <c r="AB18" s="68">
        <v>0</v>
      </c>
      <c r="AC18" s="69">
        <v>0</v>
      </c>
      <c r="AD18" s="70">
        <v>0</v>
      </c>
      <c r="AE18" s="71">
        <f t="shared" si="8"/>
        <v>0</v>
      </c>
      <c r="AF18" s="75" t="e">
        <f t="shared" si="9"/>
        <v>#DIV/0!</v>
      </c>
    </row>
    <row r="19" spans="1:32" ht="14.25" x14ac:dyDescent="0.2">
      <c r="A19" s="76"/>
      <c r="B19" s="77"/>
      <c r="C19" s="78"/>
      <c r="D19" s="79"/>
      <c r="E19" s="80"/>
      <c r="F19" s="80"/>
      <c r="G19" s="81"/>
      <c r="H19" s="70"/>
      <c r="I19" s="82"/>
      <c r="J19" s="78"/>
      <c r="K19" s="79"/>
      <c r="L19" s="80"/>
      <c r="M19" s="80"/>
      <c r="N19" s="81"/>
      <c r="O19" s="70"/>
      <c r="P19" s="82"/>
      <c r="Q19" s="52"/>
      <c r="R19" s="83"/>
      <c r="S19" s="80"/>
      <c r="T19" s="80"/>
      <c r="U19" s="80"/>
      <c r="V19" s="81"/>
      <c r="W19" s="70"/>
      <c r="X19" s="82"/>
      <c r="Y19" s="78"/>
      <c r="Z19" s="79"/>
      <c r="AA19" s="80"/>
      <c r="AB19" s="80"/>
      <c r="AC19" s="81"/>
      <c r="AD19" s="70"/>
      <c r="AE19" s="82"/>
      <c r="AF19" s="52"/>
    </row>
    <row r="20" spans="1:32" s="55" customFormat="1" ht="15.75" x14ac:dyDescent="0.2">
      <c r="A20" s="84"/>
      <c r="B20" s="45" t="s">
        <v>0</v>
      </c>
      <c r="C20" s="46">
        <f>SUM(D20:G20)</f>
        <v>4616.0553799999998</v>
      </c>
      <c r="D20" s="47">
        <f>SUM(D21:D22)</f>
        <v>0</v>
      </c>
      <c r="E20" s="48">
        <f>SUM(E21:E22)</f>
        <v>4396.2017399999995</v>
      </c>
      <c r="F20" s="48">
        <f>SUM(F21:F22)</f>
        <v>150.13550000000001</v>
      </c>
      <c r="G20" s="49">
        <f>SUM(G21:G22)</f>
        <v>69.718139999999991</v>
      </c>
      <c r="H20" s="50">
        <f>SUM(H21:H22)</f>
        <v>47.862349999999999</v>
      </c>
      <c r="I20" s="51">
        <f>SUM(C20+H20)</f>
        <v>4663.9177300000001</v>
      </c>
      <c r="J20" s="46">
        <f>SUM(K20:N20)</f>
        <v>4774.9120000000003</v>
      </c>
      <c r="K20" s="47">
        <f>SUM(K21:K22)</f>
        <v>1.728</v>
      </c>
      <c r="L20" s="48">
        <f>SUM(L21:L22)</f>
        <v>4652.2110000000002</v>
      </c>
      <c r="M20" s="48">
        <f>SUM(M21:M22)</f>
        <v>84.972999999999999</v>
      </c>
      <c r="N20" s="49">
        <f>SUM(N21:N22)</f>
        <v>36</v>
      </c>
      <c r="O20" s="50">
        <f>SUM(O21:O22)</f>
        <v>29</v>
      </c>
      <c r="P20" s="51">
        <f>SUM(J20+O20)</f>
        <v>4803.9120000000003</v>
      </c>
      <c r="Q20" s="52">
        <f>J20/C20</f>
        <v>1.0344139328761695</v>
      </c>
      <c r="R20" s="53">
        <f>SUM(S20:V20)</f>
        <v>3560.3136399999999</v>
      </c>
      <c r="S20" s="48">
        <f>SUM(S21:S22)</f>
        <v>1.728</v>
      </c>
      <c r="T20" s="48">
        <f>SUM(T21:T22)</f>
        <v>3449.8595799999998</v>
      </c>
      <c r="U20" s="48">
        <f>SUM(U21:U22)</f>
        <v>53.19406</v>
      </c>
      <c r="V20" s="49">
        <f>SUM(V21:V22)</f>
        <v>55.531999999999996</v>
      </c>
      <c r="W20" s="50">
        <f>SUM(W21:W22)</f>
        <v>34.742379999999997</v>
      </c>
      <c r="X20" s="51">
        <f>SUM(R20+W20)</f>
        <v>3595.05602</v>
      </c>
      <c r="Y20" s="54">
        <f>SUM(Z20:AC20)</f>
        <v>4707</v>
      </c>
      <c r="Z20" s="47">
        <f>SUM(Z21:Z22)</f>
        <v>0</v>
      </c>
      <c r="AA20" s="48">
        <f>SUM(AA21:AA22)</f>
        <v>4707</v>
      </c>
      <c r="AB20" s="48">
        <f>SUM(AB21:AB22)</f>
        <v>0</v>
      </c>
      <c r="AC20" s="49">
        <f>SUM(AC21:AC22)</f>
        <v>0</v>
      </c>
      <c r="AD20" s="50">
        <f>SUM(AD21:AD22)</f>
        <v>29</v>
      </c>
      <c r="AE20" s="51">
        <f>SUM(Y20+AD20)</f>
        <v>4736</v>
      </c>
      <c r="AF20" s="52">
        <f>Y20/R20*100</f>
        <v>132.20745349839461</v>
      </c>
    </row>
    <row r="21" spans="1:32" ht="15" x14ac:dyDescent="0.2">
      <c r="A21" s="56" t="s">
        <v>118</v>
      </c>
      <c r="B21" s="65" t="s">
        <v>49</v>
      </c>
      <c r="C21" s="66">
        <f>SUM(D21:G21)</f>
        <v>4424.652</v>
      </c>
      <c r="D21" s="67">
        <v>0</v>
      </c>
      <c r="E21" s="68">
        <v>4215.4859999999999</v>
      </c>
      <c r="F21" s="68">
        <v>143.7895</v>
      </c>
      <c r="G21" s="69">
        <v>65.376499999999993</v>
      </c>
      <c r="H21" s="70">
        <v>45.854999999999997</v>
      </c>
      <c r="I21" s="71">
        <f>SUM(C21+H21)</f>
        <v>4470.5069999999996</v>
      </c>
      <c r="J21" s="72">
        <f>SUM(K21:N21)</f>
        <v>4509.6400000000003</v>
      </c>
      <c r="K21" s="67">
        <v>1.6319999999999999</v>
      </c>
      <c r="L21" s="68">
        <v>4393.7560000000003</v>
      </c>
      <c r="M21" s="68">
        <v>80.251999999999995</v>
      </c>
      <c r="N21" s="69">
        <v>34</v>
      </c>
      <c r="O21" s="70">
        <v>27</v>
      </c>
      <c r="P21" s="71">
        <f>SUM(J21+O21)</f>
        <v>4536.6400000000003</v>
      </c>
      <c r="Q21" s="52">
        <f>J21/C21</f>
        <v>1.0192078382661507</v>
      </c>
      <c r="R21" s="73">
        <f>SUM(S21:V21)</f>
        <v>3364.77</v>
      </c>
      <c r="S21" s="68">
        <v>1.6319999999999999</v>
      </c>
      <c r="T21" s="68">
        <v>3271.873</v>
      </c>
      <c r="U21" s="68">
        <v>50.93</v>
      </c>
      <c r="V21" s="69">
        <v>40.335000000000001</v>
      </c>
      <c r="W21" s="70">
        <v>31.055</v>
      </c>
      <c r="X21" s="71">
        <f>SUM(R21+W21)</f>
        <v>3395.8249999999998</v>
      </c>
      <c r="Y21" s="72">
        <f>SUM(Z21:AC21)</f>
        <v>4446</v>
      </c>
      <c r="Z21" s="67">
        <v>0</v>
      </c>
      <c r="AA21" s="68">
        <v>4446</v>
      </c>
      <c r="AB21" s="68">
        <v>0</v>
      </c>
      <c r="AC21" s="69">
        <v>0</v>
      </c>
      <c r="AD21" s="70">
        <v>27</v>
      </c>
      <c r="AE21" s="71">
        <f>SUM(Y21+AD21)</f>
        <v>4473</v>
      </c>
      <c r="AF21" s="52">
        <f>Y21/R21*100</f>
        <v>132.13384570119206</v>
      </c>
    </row>
    <row r="22" spans="1:32" ht="15" x14ac:dyDescent="0.2">
      <c r="A22" s="85" t="s">
        <v>119</v>
      </c>
      <c r="B22" s="65" t="s">
        <v>24</v>
      </c>
      <c r="C22" s="66">
        <f>SUM(D22:G22)</f>
        <v>191.40338</v>
      </c>
      <c r="D22" s="67">
        <v>0</v>
      </c>
      <c r="E22" s="68">
        <v>180.71573999999998</v>
      </c>
      <c r="F22" s="68">
        <v>6.3460000000000001</v>
      </c>
      <c r="G22" s="69">
        <v>4.3416399999999999</v>
      </c>
      <c r="H22" s="70">
        <v>2.0073499999999997</v>
      </c>
      <c r="I22" s="71">
        <f>SUM(C22+H22)</f>
        <v>193.41073</v>
      </c>
      <c r="J22" s="72">
        <f>SUM(K22:N22)</f>
        <v>265.27199999999999</v>
      </c>
      <c r="K22" s="67">
        <v>9.6000000000000002E-2</v>
      </c>
      <c r="L22" s="68">
        <v>258.45499999999998</v>
      </c>
      <c r="M22" s="68">
        <v>4.7210000000000001</v>
      </c>
      <c r="N22" s="69">
        <v>2</v>
      </c>
      <c r="O22" s="70">
        <v>2</v>
      </c>
      <c r="P22" s="71">
        <f>SUM(J22+O22)</f>
        <v>267.27199999999999</v>
      </c>
      <c r="Q22" s="52">
        <f>J22/C22</f>
        <v>1.3859316381978206</v>
      </c>
      <c r="R22" s="73">
        <f>SUM(S22:V22)</f>
        <v>195.54363999999998</v>
      </c>
      <c r="S22" s="68">
        <v>9.6000000000000002E-2</v>
      </c>
      <c r="T22" s="68">
        <v>177.98657999999998</v>
      </c>
      <c r="U22" s="68">
        <v>2.2640599999999997</v>
      </c>
      <c r="V22" s="69">
        <v>15.196999999999999</v>
      </c>
      <c r="W22" s="70">
        <v>3.6873800000000001</v>
      </c>
      <c r="X22" s="71">
        <f>SUM(R22+W22)</f>
        <v>199.23101999999997</v>
      </c>
      <c r="Y22" s="72">
        <f>SUM(Z22:AC22)</f>
        <v>261</v>
      </c>
      <c r="Z22" s="67">
        <v>0</v>
      </c>
      <c r="AA22" s="68">
        <v>261</v>
      </c>
      <c r="AB22" s="68">
        <v>0</v>
      </c>
      <c r="AC22" s="69">
        <v>0</v>
      </c>
      <c r="AD22" s="70">
        <v>2</v>
      </c>
      <c r="AE22" s="71">
        <f>SUM(Y22+AD22)</f>
        <v>263</v>
      </c>
      <c r="AF22" s="52">
        <f>Y22/R22*100</f>
        <v>133.47404190696258</v>
      </c>
    </row>
    <row r="23" spans="1:32" ht="15" x14ac:dyDescent="0.2">
      <c r="A23" s="86"/>
      <c r="B23" s="87"/>
      <c r="C23" s="78"/>
      <c r="D23" s="79"/>
      <c r="E23" s="80"/>
      <c r="F23" s="80"/>
      <c r="G23" s="81"/>
      <c r="H23" s="70"/>
      <c r="I23" s="82"/>
      <c r="J23" s="78"/>
      <c r="K23" s="79"/>
      <c r="L23" s="80"/>
      <c r="M23" s="80"/>
      <c r="N23" s="81"/>
      <c r="O23" s="70"/>
      <c r="P23" s="82"/>
      <c r="Q23" s="52"/>
      <c r="R23" s="83"/>
      <c r="S23" s="80"/>
      <c r="T23" s="80"/>
      <c r="U23" s="80"/>
      <c r="V23" s="81"/>
      <c r="W23" s="70"/>
      <c r="X23" s="82"/>
      <c r="Y23" s="78"/>
      <c r="Z23" s="79"/>
      <c r="AA23" s="80"/>
      <c r="AB23" s="80"/>
      <c r="AC23" s="81"/>
      <c r="AD23" s="70"/>
      <c r="AE23" s="82"/>
      <c r="AF23" s="52"/>
    </row>
    <row r="24" spans="1:32" s="55" customFormat="1" ht="15" customHeight="1" x14ac:dyDescent="0.2">
      <c r="A24" s="84"/>
      <c r="B24" s="45" t="s">
        <v>8</v>
      </c>
      <c r="C24" s="46">
        <f t="shared" ref="C24:C33" si="10">SUM(D24:G24)</f>
        <v>240.93431999999996</v>
      </c>
      <c r="D24" s="47">
        <f>SUM(D25+D26+D27+D28+D29+D30+D31+D32+D33)</f>
        <v>0</v>
      </c>
      <c r="E24" s="47">
        <f>SUM(E25+E26+E27+E28+E29+E30+E31+E32+E33)</f>
        <v>211.27851999999996</v>
      </c>
      <c r="F24" s="47">
        <f>SUM(F25+F26+F27+F28+F29+F30+F31+F32+F33)</f>
        <v>0</v>
      </c>
      <c r="G24" s="47">
        <f>SUM(G25+G26+G27+G28+G29+G30+G31+G32+G33)</f>
        <v>29.655799999999999</v>
      </c>
      <c r="H24" s="47">
        <f>SUM(H25+H26+H27+H28+H29+H30+H31+H32+H33)</f>
        <v>0.45212999999999998</v>
      </c>
      <c r="I24" s="51">
        <f t="shared" ref="I24:I33" si="11">SUM(C24+H24)</f>
        <v>241.38644999999997</v>
      </c>
      <c r="J24" s="46">
        <f t="shared" ref="J24:J33" si="12">SUM(K24:N24)</f>
        <v>494.86699999999996</v>
      </c>
      <c r="K24" s="47">
        <f>SUM(K25+K26+K27+K28+K29+K30+K31+K32+K33)</f>
        <v>0</v>
      </c>
      <c r="L24" s="47">
        <f>SUM(L25+L26+L27+L28+L29+L30+L31+L32+L33)</f>
        <v>494.86699999999996</v>
      </c>
      <c r="M24" s="47">
        <f>SUM(M25+M26+M27+M28+M29+M30+M31+M32+M33)</f>
        <v>0</v>
      </c>
      <c r="N24" s="47">
        <f>SUM(N25+N26+N27+N28+N29+N30+N31+N32+N33)</f>
        <v>0</v>
      </c>
      <c r="O24" s="47">
        <f>SUM(O25+O26+O27+O28+O29+O30+O31+O32+O33)</f>
        <v>0</v>
      </c>
      <c r="P24" s="51">
        <f t="shared" ref="P24:P33" si="13">SUM(J24+O24)</f>
        <v>494.86699999999996</v>
      </c>
      <c r="Q24" s="52">
        <f t="shared" ref="Q24:Q36" si="14">J24/C24</f>
        <v>2.0539498067357114</v>
      </c>
      <c r="R24" s="53">
        <f t="shared" ref="R24:R33" si="15">SUM(S24:V24)</f>
        <v>189.99999</v>
      </c>
      <c r="S24" s="47">
        <f>SUM(S25+S26+S27+S28+S29+S30+S31+S32+S33)</f>
        <v>0</v>
      </c>
      <c r="T24" s="47">
        <f>SUM(T25+T26+T27+T28+T29+T30+T31+T32+T33)</f>
        <v>176.53476000000001</v>
      </c>
      <c r="U24" s="47">
        <f>SUM(U25+U26+U27+U28+U29+U30+U31+U32+U33)</f>
        <v>0</v>
      </c>
      <c r="V24" s="47">
        <f>SUM(V25+V26+V27+V28+V29+V30+V31+V32+V33)</f>
        <v>13.46523</v>
      </c>
      <c r="W24" s="47">
        <f>SUM(W25+W26+W27+W28+W29+W30+W31+W32+W33)</f>
        <v>0.33699000000000001</v>
      </c>
      <c r="X24" s="51">
        <f t="shared" ref="X24:X33" si="16">SUM(R24+W24)</f>
        <v>190.33697999999998</v>
      </c>
      <c r="Y24" s="54">
        <f t="shared" ref="Y24:Y33" si="17">SUM(Z24:AC24)</f>
        <v>718</v>
      </c>
      <c r="Z24" s="47">
        <f>SUM(Z25+Z26+Z27+Z28+Z29+Z30+Z31+Z32+Z33)</f>
        <v>95</v>
      </c>
      <c r="AA24" s="48">
        <f>SUM(AA25+AA26+AA27+AA28+AA29+AA30+AA31+AA32+AA33)</f>
        <v>623</v>
      </c>
      <c r="AB24" s="48">
        <f>SUM(AB25+AB26+AB27+AB28+AB29+AB30+AB31+AB32+AB33)</f>
        <v>0</v>
      </c>
      <c r="AC24" s="49">
        <f>SUM(AC25+AC26+AC27+AC28+AC29+AC30+AC31+AC32+AC33)</f>
        <v>0</v>
      </c>
      <c r="AD24" s="50">
        <f>SUM(AD25+AD26+AD27+AD28+AD29+AD30+AD31+AD32+AD33)</f>
        <v>0</v>
      </c>
      <c r="AE24" s="51">
        <f t="shared" ref="AE24:AE33" si="18">SUM(Y24+AD24)</f>
        <v>718</v>
      </c>
      <c r="AF24" s="52">
        <f t="shared" ref="AF24:AF33" si="19">Y24/R24*100</f>
        <v>377.894756731303</v>
      </c>
    </row>
    <row r="25" spans="1:32" s="55" customFormat="1" ht="15" customHeight="1" x14ac:dyDescent="0.2">
      <c r="A25" s="88" t="s">
        <v>192</v>
      </c>
      <c r="B25" s="89" t="s">
        <v>193</v>
      </c>
      <c r="C25" s="66">
        <f t="shared" si="10"/>
        <v>24.306999999999999</v>
      </c>
      <c r="D25" s="90">
        <v>0</v>
      </c>
      <c r="E25" s="91">
        <v>24.306999999999999</v>
      </c>
      <c r="F25" s="91">
        <v>0</v>
      </c>
      <c r="G25" s="92">
        <v>0</v>
      </c>
      <c r="H25" s="93">
        <v>0</v>
      </c>
      <c r="I25" s="71">
        <f t="shared" si="11"/>
        <v>24.306999999999999</v>
      </c>
      <c r="J25" s="72">
        <f t="shared" si="12"/>
        <v>35</v>
      </c>
      <c r="K25" s="90">
        <v>0</v>
      </c>
      <c r="L25" s="91">
        <v>35</v>
      </c>
      <c r="M25" s="91">
        <v>0</v>
      </c>
      <c r="N25" s="94">
        <v>0</v>
      </c>
      <c r="O25" s="93">
        <v>0</v>
      </c>
      <c r="P25" s="95">
        <f t="shared" si="13"/>
        <v>35</v>
      </c>
      <c r="Q25" s="52">
        <f t="shared" si="14"/>
        <v>1.439914427942568</v>
      </c>
      <c r="R25" s="73">
        <f t="shared" si="15"/>
        <v>23.52</v>
      </c>
      <c r="S25" s="91">
        <v>0</v>
      </c>
      <c r="T25" s="91">
        <v>23.52</v>
      </c>
      <c r="U25" s="91">
        <v>0</v>
      </c>
      <c r="V25" s="94">
        <v>0</v>
      </c>
      <c r="W25" s="93">
        <v>0</v>
      </c>
      <c r="X25" s="95">
        <f t="shared" si="16"/>
        <v>23.52</v>
      </c>
      <c r="Y25" s="72">
        <f t="shared" si="17"/>
        <v>10</v>
      </c>
      <c r="Z25" s="90">
        <v>0</v>
      </c>
      <c r="AA25" s="91">
        <v>10</v>
      </c>
      <c r="AB25" s="91">
        <v>0</v>
      </c>
      <c r="AC25" s="94">
        <v>0</v>
      </c>
      <c r="AD25" s="93">
        <v>0</v>
      </c>
      <c r="AE25" s="95">
        <f t="shared" si="18"/>
        <v>10</v>
      </c>
      <c r="AF25" s="52">
        <f t="shared" si="19"/>
        <v>42.517006802721092</v>
      </c>
    </row>
    <row r="26" spans="1:32" s="55" customFormat="1" ht="15" customHeight="1" x14ac:dyDescent="0.2">
      <c r="A26" s="88" t="s">
        <v>160</v>
      </c>
      <c r="B26" s="89" t="s">
        <v>142</v>
      </c>
      <c r="C26" s="66">
        <f t="shared" si="10"/>
        <v>5.3</v>
      </c>
      <c r="D26" s="90">
        <v>0</v>
      </c>
      <c r="E26" s="91">
        <v>0.2</v>
      </c>
      <c r="F26" s="91">
        <v>0</v>
      </c>
      <c r="G26" s="92">
        <v>5.0999999999999996</v>
      </c>
      <c r="H26" s="93">
        <v>0</v>
      </c>
      <c r="I26" s="71">
        <f t="shared" si="11"/>
        <v>5.3</v>
      </c>
      <c r="J26" s="72">
        <f t="shared" si="12"/>
        <v>2.75</v>
      </c>
      <c r="K26" s="90">
        <v>0</v>
      </c>
      <c r="L26" s="91">
        <v>2.75</v>
      </c>
      <c r="M26" s="91">
        <v>0</v>
      </c>
      <c r="N26" s="94">
        <v>0</v>
      </c>
      <c r="O26" s="93">
        <v>0</v>
      </c>
      <c r="P26" s="95">
        <f t="shared" si="13"/>
        <v>2.75</v>
      </c>
      <c r="Q26" s="52">
        <f t="shared" si="14"/>
        <v>0.51886792452830188</v>
      </c>
      <c r="R26" s="73">
        <f t="shared" si="15"/>
        <v>3.4</v>
      </c>
      <c r="S26" s="91">
        <v>0</v>
      </c>
      <c r="T26" s="91">
        <v>1.25</v>
      </c>
      <c r="U26" s="91">
        <v>0</v>
      </c>
      <c r="V26" s="94">
        <v>2.15</v>
      </c>
      <c r="W26" s="93">
        <v>0</v>
      </c>
      <c r="X26" s="95">
        <f t="shared" si="16"/>
        <v>3.4</v>
      </c>
      <c r="Y26" s="72">
        <f t="shared" si="17"/>
        <v>3</v>
      </c>
      <c r="Z26" s="90">
        <v>0</v>
      </c>
      <c r="AA26" s="91">
        <v>3</v>
      </c>
      <c r="AB26" s="91">
        <v>0</v>
      </c>
      <c r="AC26" s="94">
        <v>0</v>
      </c>
      <c r="AD26" s="93">
        <v>0</v>
      </c>
      <c r="AE26" s="95">
        <f t="shared" si="18"/>
        <v>3</v>
      </c>
      <c r="AF26" s="52">
        <f t="shared" si="19"/>
        <v>88.235294117647058</v>
      </c>
    </row>
    <row r="27" spans="1:32" ht="15" customHeight="1" x14ac:dyDescent="0.2">
      <c r="A27" s="56" t="s">
        <v>161</v>
      </c>
      <c r="B27" s="65" t="s">
        <v>146</v>
      </c>
      <c r="C27" s="66">
        <f t="shared" si="10"/>
        <v>39.798090000000002</v>
      </c>
      <c r="D27" s="96">
        <v>0</v>
      </c>
      <c r="E27" s="97">
        <v>38.136290000000002</v>
      </c>
      <c r="F27" s="97">
        <v>0</v>
      </c>
      <c r="G27" s="98">
        <v>1.6617999999999999</v>
      </c>
      <c r="H27" s="70">
        <v>0.45212999999999998</v>
      </c>
      <c r="I27" s="71">
        <f t="shared" si="11"/>
        <v>40.250219999999999</v>
      </c>
      <c r="J27" s="72">
        <f t="shared" si="12"/>
        <v>54.34</v>
      </c>
      <c r="K27" s="96">
        <v>0</v>
      </c>
      <c r="L27" s="97">
        <v>54.34</v>
      </c>
      <c r="M27" s="97">
        <v>0</v>
      </c>
      <c r="N27" s="98">
        <v>0</v>
      </c>
      <c r="O27" s="70">
        <v>0</v>
      </c>
      <c r="P27" s="71">
        <f t="shared" si="13"/>
        <v>54.34</v>
      </c>
      <c r="Q27" s="99">
        <f t="shared" si="14"/>
        <v>1.3653921582668918</v>
      </c>
      <c r="R27" s="73">
        <f t="shared" si="15"/>
        <v>42.32799</v>
      </c>
      <c r="S27" s="97">
        <v>0</v>
      </c>
      <c r="T27" s="97">
        <v>41.343760000000003</v>
      </c>
      <c r="U27" s="97">
        <v>0</v>
      </c>
      <c r="V27" s="98">
        <v>0.98423000000000005</v>
      </c>
      <c r="W27" s="70">
        <v>0.33699000000000001</v>
      </c>
      <c r="X27" s="71">
        <f t="shared" si="16"/>
        <v>42.66498</v>
      </c>
      <c r="Y27" s="72">
        <f t="shared" si="17"/>
        <v>40</v>
      </c>
      <c r="Z27" s="96">
        <v>0</v>
      </c>
      <c r="AA27" s="97">
        <v>40</v>
      </c>
      <c r="AB27" s="97">
        <v>0</v>
      </c>
      <c r="AC27" s="98">
        <v>0</v>
      </c>
      <c r="AD27" s="70">
        <v>0</v>
      </c>
      <c r="AE27" s="71">
        <f t="shared" si="18"/>
        <v>40</v>
      </c>
      <c r="AF27" s="52">
        <f t="shared" si="19"/>
        <v>94.500116825769425</v>
      </c>
    </row>
    <row r="28" spans="1:32" ht="27.75" customHeight="1" x14ac:dyDescent="0.2">
      <c r="A28" s="100" t="s">
        <v>162</v>
      </c>
      <c r="B28" s="65" t="s">
        <v>147</v>
      </c>
      <c r="C28" s="66">
        <f t="shared" si="10"/>
        <v>52.444980000000001</v>
      </c>
      <c r="D28" s="96">
        <v>0</v>
      </c>
      <c r="E28" s="97">
        <v>52.444980000000001</v>
      </c>
      <c r="F28" s="97">
        <v>0</v>
      </c>
      <c r="G28" s="98">
        <v>0</v>
      </c>
      <c r="H28" s="70">
        <v>0</v>
      </c>
      <c r="I28" s="71">
        <f t="shared" si="11"/>
        <v>52.444980000000001</v>
      </c>
      <c r="J28" s="72">
        <f t="shared" si="12"/>
        <v>58.618000000000002</v>
      </c>
      <c r="K28" s="96">
        <v>0</v>
      </c>
      <c r="L28" s="97">
        <v>58.618000000000002</v>
      </c>
      <c r="M28" s="97">
        <v>0</v>
      </c>
      <c r="N28" s="98">
        <v>0</v>
      </c>
      <c r="O28" s="70">
        <v>0</v>
      </c>
      <c r="P28" s="71">
        <f t="shared" si="13"/>
        <v>58.618000000000002</v>
      </c>
      <c r="Q28" s="75">
        <f t="shared" si="14"/>
        <v>1.1177046878461963</v>
      </c>
      <c r="R28" s="73">
        <f t="shared" si="15"/>
        <v>16.462</v>
      </c>
      <c r="S28" s="97">
        <v>0</v>
      </c>
      <c r="T28" s="97">
        <v>16.462</v>
      </c>
      <c r="U28" s="97">
        <v>0</v>
      </c>
      <c r="V28" s="98">
        <v>0</v>
      </c>
      <c r="W28" s="70">
        <v>0</v>
      </c>
      <c r="X28" s="71">
        <f t="shared" si="16"/>
        <v>16.462</v>
      </c>
      <c r="Y28" s="72">
        <f t="shared" si="17"/>
        <v>88</v>
      </c>
      <c r="Z28" s="96">
        <v>0</v>
      </c>
      <c r="AA28" s="97">
        <v>88</v>
      </c>
      <c r="AB28" s="97">
        <v>0</v>
      </c>
      <c r="AC28" s="98">
        <v>0</v>
      </c>
      <c r="AD28" s="70">
        <v>0</v>
      </c>
      <c r="AE28" s="71">
        <f t="shared" si="18"/>
        <v>88</v>
      </c>
      <c r="AF28" s="52">
        <f t="shared" si="19"/>
        <v>534.56445146397766</v>
      </c>
    </row>
    <row r="29" spans="1:32" ht="15" customHeight="1" x14ac:dyDescent="0.2">
      <c r="A29" s="56" t="s">
        <v>120</v>
      </c>
      <c r="B29" s="65" t="s">
        <v>148</v>
      </c>
      <c r="C29" s="66">
        <f t="shared" si="10"/>
        <v>0</v>
      </c>
      <c r="D29" s="96">
        <v>0</v>
      </c>
      <c r="E29" s="97">
        <v>0</v>
      </c>
      <c r="F29" s="97">
        <v>0</v>
      </c>
      <c r="G29" s="98">
        <v>0</v>
      </c>
      <c r="H29" s="70">
        <v>0</v>
      </c>
      <c r="I29" s="71">
        <f t="shared" si="11"/>
        <v>0</v>
      </c>
      <c r="J29" s="72">
        <f t="shared" si="12"/>
        <v>0</v>
      </c>
      <c r="K29" s="96">
        <v>0</v>
      </c>
      <c r="L29" s="97">
        <v>0</v>
      </c>
      <c r="M29" s="97">
        <v>0</v>
      </c>
      <c r="N29" s="98">
        <v>0</v>
      </c>
      <c r="O29" s="70">
        <v>0</v>
      </c>
      <c r="P29" s="71">
        <f t="shared" si="13"/>
        <v>0</v>
      </c>
      <c r="Q29" s="52" t="e">
        <f t="shared" si="14"/>
        <v>#DIV/0!</v>
      </c>
      <c r="R29" s="73">
        <f t="shared" si="15"/>
        <v>0</v>
      </c>
      <c r="S29" s="97">
        <v>0</v>
      </c>
      <c r="T29" s="97">
        <v>0</v>
      </c>
      <c r="U29" s="97">
        <v>0</v>
      </c>
      <c r="V29" s="98">
        <v>0</v>
      </c>
      <c r="W29" s="70">
        <v>0</v>
      </c>
      <c r="X29" s="71">
        <f t="shared" si="16"/>
        <v>0</v>
      </c>
      <c r="Y29" s="72">
        <f t="shared" si="17"/>
        <v>0</v>
      </c>
      <c r="Z29" s="96">
        <v>0</v>
      </c>
      <c r="AA29" s="97">
        <v>0</v>
      </c>
      <c r="AB29" s="97">
        <v>0</v>
      </c>
      <c r="AC29" s="98">
        <v>0</v>
      </c>
      <c r="AD29" s="70">
        <v>0</v>
      </c>
      <c r="AE29" s="71">
        <f t="shared" si="18"/>
        <v>0</v>
      </c>
      <c r="AF29" s="52" t="e">
        <f t="shared" si="19"/>
        <v>#DIV/0!</v>
      </c>
    </row>
    <row r="30" spans="1:32" ht="15" customHeight="1" x14ac:dyDescent="0.2">
      <c r="A30" s="56" t="s">
        <v>175</v>
      </c>
      <c r="B30" s="65" t="s">
        <v>194</v>
      </c>
      <c r="C30" s="66">
        <f t="shared" si="10"/>
        <v>17.765999999999998</v>
      </c>
      <c r="D30" s="96">
        <v>0</v>
      </c>
      <c r="E30" s="97">
        <v>14.670999999999999</v>
      </c>
      <c r="F30" s="97">
        <v>0</v>
      </c>
      <c r="G30" s="98">
        <v>3.0950000000000002</v>
      </c>
      <c r="H30" s="70">
        <v>0</v>
      </c>
      <c r="I30" s="71">
        <f t="shared" si="11"/>
        <v>17.765999999999998</v>
      </c>
      <c r="J30" s="72">
        <f t="shared" si="12"/>
        <v>203.54499999999999</v>
      </c>
      <c r="K30" s="96">
        <v>0</v>
      </c>
      <c r="L30" s="97">
        <v>203.54499999999999</v>
      </c>
      <c r="M30" s="97">
        <v>0</v>
      </c>
      <c r="N30" s="98">
        <v>0</v>
      </c>
      <c r="O30" s="70">
        <v>0</v>
      </c>
      <c r="P30" s="71">
        <f t="shared" si="13"/>
        <v>203.54499999999999</v>
      </c>
      <c r="Q30" s="52">
        <f t="shared" si="14"/>
        <v>11.456996510188</v>
      </c>
      <c r="R30" s="73">
        <f t="shared" si="15"/>
        <v>18.807000000000002</v>
      </c>
      <c r="S30" s="97">
        <v>0</v>
      </c>
      <c r="T30" s="97">
        <v>18.358000000000001</v>
      </c>
      <c r="U30" s="97">
        <v>0</v>
      </c>
      <c r="V30" s="98">
        <v>0.44900000000000001</v>
      </c>
      <c r="W30" s="70">
        <v>0</v>
      </c>
      <c r="X30" s="71">
        <f t="shared" si="16"/>
        <v>18.807000000000002</v>
      </c>
      <c r="Y30" s="72">
        <f t="shared" si="17"/>
        <v>255</v>
      </c>
      <c r="Z30" s="96">
        <v>95</v>
      </c>
      <c r="AA30" s="97">
        <v>160</v>
      </c>
      <c r="AB30" s="97">
        <v>0</v>
      </c>
      <c r="AC30" s="98">
        <v>0</v>
      </c>
      <c r="AD30" s="70">
        <v>0</v>
      </c>
      <c r="AE30" s="71">
        <f t="shared" si="18"/>
        <v>255</v>
      </c>
      <c r="AF30" s="52">
        <f t="shared" si="19"/>
        <v>1355.8781304833306</v>
      </c>
    </row>
    <row r="31" spans="1:32" ht="15" customHeight="1" x14ac:dyDescent="0.2">
      <c r="A31" s="56" t="s">
        <v>195</v>
      </c>
      <c r="B31" s="65" t="s">
        <v>196</v>
      </c>
      <c r="C31" s="66">
        <f t="shared" si="10"/>
        <v>24.588999999999999</v>
      </c>
      <c r="D31" s="96">
        <v>0</v>
      </c>
      <c r="E31" s="97">
        <v>4.79</v>
      </c>
      <c r="F31" s="97">
        <v>0</v>
      </c>
      <c r="G31" s="98">
        <v>19.798999999999999</v>
      </c>
      <c r="H31" s="70">
        <v>0</v>
      </c>
      <c r="I31" s="71">
        <f t="shared" si="11"/>
        <v>24.588999999999999</v>
      </c>
      <c r="J31" s="72">
        <f t="shared" si="12"/>
        <v>59.412999999999997</v>
      </c>
      <c r="K31" s="96">
        <v>0</v>
      </c>
      <c r="L31" s="97">
        <v>59.412999999999997</v>
      </c>
      <c r="M31" s="97">
        <v>0</v>
      </c>
      <c r="N31" s="98">
        <v>0</v>
      </c>
      <c r="O31" s="70">
        <v>0</v>
      </c>
      <c r="P31" s="71">
        <f t="shared" si="13"/>
        <v>59.412999999999997</v>
      </c>
      <c r="Q31" s="52">
        <f t="shared" si="14"/>
        <v>2.4162430355036806</v>
      </c>
      <c r="R31" s="73">
        <f t="shared" si="15"/>
        <v>4.4790000000000001</v>
      </c>
      <c r="S31" s="97">
        <v>0</v>
      </c>
      <c r="T31" s="97">
        <v>4.4790000000000001</v>
      </c>
      <c r="U31" s="97">
        <v>0</v>
      </c>
      <c r="V31" s="98">
        <v>0</v>
      </c>
      <c r="W31" s="70">
        <v>0</v>
      </c>
      <c r="X31" s="71">
        <f t="shared" si="16"/>
        <v>4.4790000000000001</v>
      </c>
      <c r="Y31" s="72">
        <f t="shared" si="17"/>
        <v>228</v>
      </c>
      <c r="Z31" s="96">
        <v>0</v>
      </c>
      <c r="AA31" s="97">
        <v>228</v>
      </c>
      <c r="AB31" s="97">
        <v>0</v>
      </c>
      <c r="AC31" s="98">
        <v>0</v>
      </c>
      <c r="AD31" s="70">
        <v>0</v>
      </c>
      <c r="AE31" s="71">
        <f t="shared" si="18"/>
        <v>228</v>
      </c>
      <c r="AF31" s="52">
        <f t="shared" si="19"/>
        <v>5090.4219691895514</v>
      </c>
    </row>
    <row r="32" spans="1:32" ht="15" customHeight="1" x14ac:dyDescent="0.2">
      <c r="A32" s="56" t="s">
        <v>163</v>
      </c>
      <c r="B32" s="65" t="s">
        <v>149</v>
      </c>
      <c r="C32" s="66">
        <f t="shared" si="10"/>
        <v>31.498249999999999</v>
      </c>
      <c r="D32" s="96">
        <v>0</v>
      </c>
      <c r="E32" s="97">
        <v>31.498249999999999</v>
      </c>
      <c r="F32" s="97">
        <v>0</v>
      </c>
      <c r="G32" s="98">
        <v>0</v>
      </c>
      <c r="H32" s="70">
        <v>0</v>
      </c>
      <c r="I32" s="71">
        <f t="shared" si="11"/>
        <v>31.498249999999999</v>
      </c>
      <c r="J32" s="72">
        <f t="shared" si="12"/>
        <v>32.301000000000002</v>
      </c>
      <c r="K32" s="96">
        <v>0</v>
      </c>
      <c r="L32" s="97">
        <v>32.301000000000002</v>
      </c>
      <c r="M32" s="97">
        <v>0</v>
      </c>
      <c r="N32" s="98">
        <v>0</v>
      </c>
      <c r="O32" s="70">
        <v>0</v>
      </c>
      <c r="P32" s="71">
        <f t="shared" si="13"/>
        <v>32.301000000000002</v>
      </c>
      <c r="Q32" s="52">
        <f t="shared" si="14"/>
        <v>1.0254855428476186</v>
      </c>
      <c r="R32" s="73">
        <f t="shared" si="15"/>
        <v>13.065000000000001</v>
      </c>
      <c r="S32" s="97">
        <v>0</v>
      </c>
      <c r="T32" s="97">
        <v>4.8440000000000003</v>
      </c>
      <c r="U32" s="97">
        <v>0</v>
      </c>
      <c r="V32" s="98">
        <v>8.2210000000000001</v>
      </c>
      <c r="W32" s="70">
        <v>0</v>
      </c>
      <c r="X32" s="71">
        <f t="shared" si="16"/>
        <v>13.065000000000001</v>
      </c>
      <c r="Y32" s="72">
        <f t="shared" si="17"/>
        <v>44</v>
      </c>
      <c r="Z32" s="96">
        <v>0</v>
      </c>
      <c r="AA32" s="97">
        <v>44</v>
      </c>
      <c r="AB32" s="97">
        <v>0</v>
      </c>
      <c r="AC32" s="98">
        <v>0</v>
      </c>
      <c r="AD32" s="70">
        <v>0</v>
      </c>
      <c r="AE32" s="71">
        <f t="shared" si="18"/>
        <v>44</v>
      </c>
      <c r="AF32" s="52">
        <f t="shared" si="19"/>
        <v>336.777650210486</v>
      </c>
    </row>
    <row r="33" spans="1:32" ht="15" customHeight="1" x14ac:dyDescent="0.2">
      <c r="A33" s="56" t="s">
        <v>164</v>
      </c>
      <c r="B33" s="65" t="s">
        <v>150</v>
      </c>
      <c r="C33" s="66">
        <f t="shared" si="10"/>
        <v>45.231000000000002</v>
      </c>
      <c r="D33" s="96">
        <v>0</v>
      </c>
      <c r="E33" s="97">
        <v>45.231000000000002</v>
      </c>
      <c r="F33" s="97">
        <v>0</v>
      </c>
      <c r="G33" s="98">
        <v>0</v>
      </c>
      <c r="H33" s="70">
        <v>0</v>
      </c>
      <c r="I33" s="71">
        <f t="shared" si="11"/>
        <v>45.231000000000002</v>
      </c>
      <c r="J33" s="72">
        <f t="shared" si="12"/>
        <v>48.9</v>
      </c>
      <c r="K33" s="96">
        <v>0</v>
      </c>
      <c r="L33" s="97">
        <v>48.9</v>
      </c>
      <c r="M33" s="97">
        <v>0</v>
      </c>
      <c r="N33" s="98">
        <v>0</v>
      </c>
      <c r="O33" s="70">
        <v>0</v>
      </c>
      <c r="P33" s="71">
        <f t="shared" si="13"/>
        <v>48.9</v>
      </c>
      <c r="Q33" s="52">
        <f t="shared" si="14"/>
        <v>1.081116933076872</v>
      </c>
      <c r="R33" s="73">
        <f t="shared" si="15"/>
        <v>67.939000000000007</v>
      </c>
      <c r="S33" s="97">
        <v>0</v>
      </c>
      <c r="T33" s="97">
        <v>66.278000000000006</v>
      </c>
      <c r="U33" s="97">
        <v>0</v>
      </c>
      <c r="V33" s="98">
        <v>1.661</v>
      </c>
      <c r="W33" s="70">
        <v>0</v>
      </c>
      <c r="X33" s="71">
        <f t="shared" si="16"/>
        <v>67.939000000000007</v>
      </c>
      <c r="Y33" s="72">
        <f t="shared" si="17"/>
        <v>50</v>
      </c>
      <c r="Z33" s="96">
        <v>0</v>
      </c>
      <c r="AA33" s="97">
        <v>50</v>
      </c>
      <c r="AB33" s="97">
        <v>0</v>
      </c>
      <c r="AC33" s="98">
        <v>0</v>
      </c>
      <c r="AD33" s="70">
        <v>0</v>
      </c>
      <c r="AE33" s="71">
        <f t="shared" si="18"/>
        <v>50</v>
      </c>
      <c r="AF33" s="52">
        <f t="shared" si="19"/>
        <v>73.595431195631363</v>
      </c>
    </row>
    <row r="34" spans="1:32" s="55" customFormat="1" ht="15" customHeight="1" x14ac:dyDescent="0.2">
      <c r="A34" s="101"/>
      <c r="B34" s="65"/>
      <c r="C34" s="66"/>
      <c r="D34" s="96"/>
      <c r="E34" s="97"/>
      <c r="F34" s="97"/>
      <c r="G34" s="98"/>
      <c r="H34" s="102"/>
      <c r="I34" s="95"/>
      <c r="J34" s="72"/>
      <c r="K34" s="96"/>
      <c r="L34" s="97"/>
      <c r="M34" s="97"/>
      <c r="N34" s="98"/>
      <c r="O34" s="102"/>
      <c r="P34" s="95"/>
      <c r="Q34" s="75"/>
      <c r="R34" s="73"/>
      <c r="S34" s="97"/>
      <c r="T34" s="97"/>
      <c r="U34" s="97"/>
      <c r="V34" s="98"/>
      <c r="W34" s="102"/>
      <c r="X34" s="95"/>
      <c r="Y34" s="72"/>
      <c r="Z34" s="96"/>
      <c r="AA34" s="97"/>
      <c r="AB34" s="97"/>
      <c r="AC34" s="98"/>
      <c r="AD34" s="102"/>
      <c r="AE34" s="95"/>
      <c r="AF34" s="52"/>
    </row>
    <row r="35" spans="1:32" ht="15" customHeight="1" thickBot="1" x14ac:dyDescent="0.25">
      <c r="A35" s="103"/>
      <c r="B35" s="65"/>
      <c r="C35" s="104"/>
      <c r="D35" s="96"/>
      <c r="E35" s="97"/>
      <c r="F35" s="97"/>
      <c r="G35" s="98"/>
      <c r="H35" s="70"/>
      <c r="I35" s="71"/>
      <c r="J35" s="72"/>
      <c r="K35" s="96"/>
      <c r="L35" s="97"/>
      <c r="M35" s="97"/>
      <c r="N35" s="98"/>
      <c r="O35" s="70"/>
      <c r="P35" s="71"/>
      <c r="Q35" s="105"/>
      <c r="R35" s="73"/>
      <c r="S35" s="97"/>
      <c r="T35" s="97"/>
      <c r="U35" s="97"/>
      <c r="V35" s="98"/>
      <c r="W35" s="70"/>
      <c r="X35" s="71"/>
      <c r="Y35" s="72"/>
      <c r="Z35" s="96"/>
      <c r="AA35" s="97"/>
      <c r="AB35" s="97"/>
      <c r="AC35" s="98"/>
      <c r="AD35" s="70"/>
      <c r="AE35" s="71"/>
      <c r="AF35" s="52"/>
    </row>
    <row r="36" spans="1:32" s="55" customFormat="1" ht="15" customHeight="1" thickBot="1" x14ac:dyDescent="0.25">
      <c r="A36" s="106" t="s">
        <v>13</v>
      </c>
      <c r="B36" s="27" t="s">
        <v>23</v>
      </c>
      <c r="C36" s="28">
        <f>SUM(D36:G36)</f>
        <v>9695.9423100000004</v>
      </c>
      <c r="D36" s="29">
        <f>SUM(D39:D41)+D44+D46+SUM(D51:D59)+SUM(D64:D73)+D75</f>
        <v>3836</v>
      </c>
      <c r="E36" s="30">
        <f>SUM(E39:E41)+E44+E46+SUM(E51:E59)+SUM(E64:E73)+E75</f>
        <v>420.06774000000001</v>
      </c>
      <c r="F36" s="30">
        <f>SUM(F39:F41)+F44+F46+SUM(F51:F59)+SUM(F64:F73)+F75</f>
        <v>413.01660000000004</v>
      </c>
      <c r="G36" s="107">
        <f>SUM(G39:G41)+G44+G46+SUM(G51:G59)+SUM(G64:G73)+G75</f>
        <v>5026.85797</v>
      </c>
      <c r="H36" s="28">
        <f>SUM(H39:H41)+H44+H46+SUM(H51:H59)+SUM(H64:H73)+H75</f>
        <v>624.42220999999995</v>
      </c>
      <c r="I36" s="108">
        <f>SUM(C36+H36)</f>
        <v>10320.364520000001</v>
      </c>
      <c r="J36" s="28">
        <f>SUM(K36:N36)</f>
        <v>8986.2720000000008</v>
      </c>
      <c r="K36" s="29">
        <f>SUM(K39:K41)+K44+K46+SUM(K51:K59)+SUM(K64:K73)+K75</f>
        <v>3839.0720000000001</v>
      </c>
      <c r="L36" s="30">
        <f>SUM(L39:L41)+L44+L46+SUM(L51:L59)+SUM(L64:L73)+L75</f>
        <v>187</v>
      </c>
      <c r="M36" s="30">
        <f>SUM(M39:M41)+M44+M46+SUM(M51:M59)+SUM(M64:M73)+M75</f>
        <v>163.19999999999999</v>
      </c>
      <c r="N36" s="107">
        <f>SUM(N39:N41)+N44+N46+SUM(N51:N59)+SUM(N64:N73)+N75</f>
        <v>4797</v>
      </c>
      <c r="O36" s="28">
        <f>SUM(O39:O41)+O44+O46+SUM(O51:O59)+SUM(O64:O73)+O75</f>
        <v>708</v>
      </c>
      <c r="P36" s="108">
        <f>SUM(J36+O36)</f>
        <v>9694.2720000000008</v>
      </c>
      <c r="Q36" s="32">
        <f t="shared" si="14"/>
        <v>0.92680749458790879</v>
      </c>
      <c r="R36" s="29">
        <f>SUM(S36:V36)</f>
        <v>6433.6678499999998</v>
      </c>
      <c r="S36" s="30">
        <f>SUM(S39:S41)+S44+S46+SUM(S51:S59)+SUM(S64:S73)+S75</f>
        <v>3156.4363299999995</v>
      </c>
      <c r="T36" s="30">
        <f>SUM(T39:T41)+T44+T46+SUM(T51:T59)+SUM(T64:T73)+T75</f>
        <v>151.273</v>
      </c>
      <c r="U36" s="30">
        <f>SUM(U39:U41)+U44+U46+SUM(U51:U59)+SUM(U64:U73)+U75</f>
        <v>289.70000000000005</v>
      </c>
      <c r="V36" s="107">
        <f>SUM(V39:V41)+V44+V46+SUM(V51:V59)+SUM(V64:V73)+V75</f>
        <v>2836.2585199999999</v>
      </c>
      <c r="W36" s="28">
        <f>SUM(W39:W41)+W44+W46+SUM(W51:W59)+SUM(W64:W73)+W75</f>
        <v>105.19818000000001</v>
      </c>
      <c r="X36" s="108">
        <f>SUM(R36+W36)</f>
        <v>6538.8660300000001</v>
      </c>
      <c r="Y36" s="33">
        <f>SUM(Z36:AC36)</f>
        <v>9357</v>
      </c>
      <c r="Z36" s="29">
        <f>SUM(Z39:Z41)+Z44+Z46+SUM(Z51:Z59)+SUM(Z64:Z73)+Z75</f>
        <v>4386</v>
      </c>
      <c r="AA36" s="30">
        <f>SUM(AA39:AA41)+AA44+AA46+SUM(AA51:AA59)+SUM(AA64:AA73)+AA75</f>
        <v>59</v>
      </c>
      <c r="AB36" s="30">
        <f>SUM(AB39:AB41)+AB44+AB46+SUM(AB51:AB59)+SUM(AB64:AB73)+AB75</f>
        <v>0</v>
      </c>
      <c r="AC36" s="107">
        <f>SUM(AC39:AC41)+AC44+AC46+SUM(AC51:AC59)+SUM(AC64:AC73)+AC75</f>
        <v>4912</v>
      </c>
      <c r="AD36" s="28">
        <f>SUM(AD39:AD41)+AD44+AD46+SUM(AD51:AD59)+SUM(AD64:AD73)+AD75</f>
        <v>845</v>
      </c>
      <c r="AE36" s="108">
        <f>SUM(Y36+AD36)</f>
        <v>10202</v>
      </c>
      <c r="AF36" s="32">
        <f>Y36/R36*100</f>
        <v>145.43803345396515</v>
      </c>
    </row>
    <row r="37" spans="1:32" ht="15" customHeight="1" x14ac:dyDescent="0.2">
      <c r="A37" s="109"/>
      <c r="B37" s="35"/>
      <c r="C37" s="110"/>
      <c r="D37" s="111"/>
      <c r="E37" s="112"/>
      <c r="F37" s="112"/>
      <c r="G37" s="113"/>
      <c r="H37" s="114"/>
      <c r="I37" s="41"/>
      <c r="J37" s="110"/>
      <c r="K37" s="111"/>
      <c r="L37" s="112"/>
      <c r="M37" s="112"/>
      <c r="N37" s="113"/>
      <c r="O37" s="114"/>
      <c r="P37" s="41"/>
      <c r="Q37" s="42"/>
      <c r="R37" s="115"/>
      <c r="S37" s="112"/>
      <c r="T37" s="112"/>
      <c r="U37" s="112"/>
      <c r="V37" s="113"/>
      <c r="W37" s="114"/>
      <c r="X37" s="41"/>
      <c r="Y37" s="110"/>
      <c r="Z37" s="111"/>
      <c r="AA37" s="112"/>
      <c r="AB37" s="112"/>
      <c r="AC37" s="113"/>
      <c r="AD37" s="114"/>
      <c r="AE37" s="41"/>
      <c r="AF37" s="42"/>
    </row>
    <row r="38" spans="1:32" ht="15" customHeight="1" x14ac:dyDescent="0.2">
      <c r="A38" s="103"/>
      <c r="B38" s="65" t="s">
        <v>11</v>
      </c>
      <c r="C38" s="72"/>
      <c r="D38" s="67"/>
      <c r="E38" s="68"/>
      <c r="F38" s="68"/>
      <c r="G38" s="69"/>
      <c r="H38" s="70"/>
      <c r="I38" s="82"/>
      <c r="J38" s="72"/>
      <c r="K38" s="67"/>
      <c r="L38" s="68"/>
      <c r="M38" s="68"/>
      <c r="N38" s="69"/>
      <c r="O38" s="70"/>
      <c r="P38" s="82"/>
      <c r="Q38" s="52"/>
      <c r="R38" s="116"/>
      <c r="S38" s="68"/>
      <c r="T38" s="68"/>
      <c r="U38" s="68"/>
      <c r="V38" s="69"/>
      <c r="W38" s="70"/>
      <c r="X38" s="82"/>
      <c r="Y38" s="72"/>
      <c r="Z38" s="67"/>
      <c r="AA38" s="68"/>
      <c r="AB38" s="68"/>
      <c r="AC38" s="69"/>
      <c r="AD38" s="70"/>
      <c r="AE38" s="82"/>
      <c r="AF38" s="52"/>
    </row>
    <row r="39" spans="1:32" ht="15" customHeight="1" x14ac:dyDescent="0.2">
      <c r="A39" s="56" t="s">
        <v>121</v>
      </c>
      <c r="B39" s="65" t="s">
        <v>1</v>
      </c>
      <c r="C39" s="66">
        <f>SUM(D39:G39)</f>
        <v>1513.8666599999999</v>
      </c>
      <c r="D39" s="67">
        <v>0</v>
      </c>
      <c r="E39" s="68">
        <v>0</v>
      </c>
      <c r="F39" s="68">
        <v>0</v>
      </c>
      <c r="G39" s="69">
        <v>1513.8666599999999</v>
      </c>
      <c r="H39" s="70">
        <v>0</v>
      </c>
      <c r="I39" s="71">
        <f t="shared" ref="I39:I50" si="20">SUM(C39+H39)</f>
        <v>1513.8666599999999</v>
      </c>
      <c r="J39" s="72">
        <f>SUM(K39:N39)</f>
        <v>1513</v>
      </c>
      <c r="K39" s="67">
        <v>0</v>
      </c>
      <c r="L39" s="68">
        <v>0</v>
      </c>
      <c r="M39" s="68">
        <v>0</v>
      </c>
      <c r="N39" s="69">
        <v>1513</v>
      </c>
      <c r="O39" s="70">
        <v>0</v>
      </c>
      <c r="P39" s="71">
        <f t="shared" ref="P39:P46" si="21">SUM(J39+O39)</f>
        <v>1513</v>
      </c>
      <c r="Q39" s="52">
        <f t="shared" ref="Q39:Q76" si="22">J39/C39</f>
        <v>0.99942751893353676</v>
      </c>
      <c r="R39" s="73">
        <f>SUM(S39:V39)</f>
        <v>1053.1248600000001</v>
      </c>
      <c r="S39" s="68">
        <v>0</v>
      </c>
      <c r="T39" s="68">
        <v>0</v>
      </c>
      <c r="U39" s="68">
        <v>0</v>
      </c>
      <c r="V39" s="69">
        <v>1053.1248600000001</v>
      </c>
      <c r="W39" s="70">
        <v>0</v>
      </c>
      <c r="X39" s="71">
        <f t="shared" ref="X39:X46" si="23">SUM(R39+W39)</f>
        <v>1053.1248600000001</v>
      </c>
      <c r="Y39" s="72">
        <f>SUM(Z39:AC39)</f>
        <v>1521</v>
      </c>
      <c r="Z39" s="67">
        <v>0</v>
      </c>
      <c r="AA39" s="68">
        <v>0</v>
      </c>
      <c r="AB39" s="68">
        <v>0</v>
      </c>
      <c r="AC39" s="69">
        <v>1521</v>
      </c>
      <c r="AD39" s="70">
        <v>0</v>
      </c>
      <c r="AE39" s="71">
        <f t="shared" ref="AE39:AE46" si="24">SUM(Y39+AD39)</f>
        <v>1521</v>
      </c>
      <c r="AF39" s="52">
        <f t="shared" ref="AF39:AF75" si="25">Y39/R39*100</f>
        <v>144.42731890309756</v>
      </c>
    </row>
    <row r="40" spans="1:32" ht="45" customHeight="1" x14ac:dyDescent="0.2">
      <c r="A40" s="117" t="s">
        <v>165</v>
      </c>
      <c r="B40" s="65" t="s">
        <v>81</v>
      </c>
      <c r="C40" s="66">
        <f t="shared" ref="C40:C75" si="26">SUM(D40:G40)</f>
        <v>24.584070000000001</v>
      </c>
      <c r="D40" s="67">
        <v>23.97307</v>
      </c>
      <c r="E40" s="68">
        <v>0</v>
      </c>
      <c r="F40" s="68">
        <v>0</v>
      </c>
      <c r="G40" s="69">
        <v>0.61099999999999999</v>
      </c>
      <c r="H40" s="70">
        <v>0</v>
      </c>
      <c r="I40" s="71">
        <f t="shared" si="20"/>
        <v>24.584070000000001</v>
      </c>
      <c r="J40" s="72">
        <f t="shared" ref="J40:J59" si="27">SUM(K40:N40)</f>
        <v>88</v>
      </c>
      <c r="K40" s="67">
        <v>88</v>
      </c>
      <c r="L40" s="68">
        <v>0</v>
      </c>
      <c r="M40" s="68">
        <v>0</v>
      </c>
      <c r="N40" s="69">
        <v>0</v>
      </c>
      <c r="O40" s="70">
        <v>0</v>
      </c>
      <c r="P40" s="71">
        <f t="shared" si="21"/>
        <v>88</v>
      </c>
      <c r="Q40" s="52">
        <f t="shared" si="22"/>
        <v>3.5795537516774072</v>
      </c>
      <c r="R40" s="73">
        <f t="shared" ref="R40:R59" si="28">SUM(S40:V40)</f>
        <v>14.3439</v>
      </c>
      <c r="S40" s="68">
        <v>14.023899999999999</v>
      </c>
      <c r="T40" s="68">
        <v>0</v>
      </c>
      <c r="U40" s="68">
        <v>0</v>
      </c>
      <c r="V40" s="69">
        <v>0.32</v>
      </c>
      <c r="W40" s="70">
        <v>0</v>
      </c>
      <c r="X40" s="71">
        <f t="shared" si="23"/>
        <v>14.3439</v>
      </c>
      <c r="Y40" s="72">
        <f t="shared" ref="Y40:Y59" si="29">SUM(Z40:AC40)</f>
        <v>27</v>
      </c>
      <c r="Z40" s="67">
        <v>27</v>
      </c>
      <c r="AA40" s="68">
        <v>0</v>
      </c>
      <c r="AB40" s="68">
        <v>0</v>
      </c>
      <c r="AC40" s="69">
        <v>0</v>
      </c>
      <c r="AD40" s="70">
        <v>0</v>
      </c>
      <c r="AE40" s="71">
        <f t="shared" si="24"/>
        <v>27</v>
      </c>
      <c r="AF40" s="52">
        <f t="shared" si="25"/>
        <v>188.23332566456821</v>
      </c>
    </row>
    <row r="41" spans="1:32" ht="28.5" x14ac:dyDescent="0.2">
      <c r="A41" s="100" t="s">
        <v>220</v>
      </c>
      <c r="B41" s="65" t="s">
        <v>40</v>
      </c>
      <c r="C41" s="66">
        <f t="shared" si="26"/>
        <v>313.69393000000002</v>
      </c>
      <c r="D41" s="67">
        <v>215.4265</v>
      </c>
      <c r="E41" s="68">
        <v>8.3179999999999996</v>
      </c>
      <c r="F41" s="68">
        <v>0</v>
      </c>
      <c r="G41" s="69">
        <v>89.949429999999992</v>
      </c>
      <c r="H41" s="70">
        <v>0</v>
      </c>
      <c r="I41" s="71">
        <f t="shared" si="20"/>
        <v>313.69393000000002</v>
      </c>
      <c r="J41" s="72">
        <f t="shared" si="27"/>
        <v>95</v>
      </c>
      <c r="K41" s="67">
        <v>0</v>
      </c>
      <c r="L41" s="68">
        <v>0</v>
      </c>
      <c r="M41" s="68">
        <v>0</v>
      </c>
      <c r="N41" s="69">
        <v>95</v>
      </c>
      <c r="O41" s="70">
        <v>0</v>
      </c>
      <c r="P41" s="71">
        <f t="shared" si="21"/>
        <v>95</v>
      </c>
      <c r="Q41" s="52">
        <f t="shared" si="22"/>
        <v>0.30284296543449213</v>
      </c>
      <c r="R41" s="73">
        <f t="shared" si="28"/>
        <v>37.935000000000002</v>
      </c>
      <c r="S41" s="68">
        <v>0</v>
      </c>
      <c r="T41" s="68">
        <v>0</v>
      </c>
      <c r="U41" s="68">
        <v>0</v>
      </c>
      <c r="V41" s="69">
        <v>37.935000000000002</v>
      </c>
      <c r="W41" s="70">
        <v>0</v>
      </c>
      <c r="X41" s="71">
        <f t="shared" si="23"/>
        <v>37.935000000000002</v>
      </c>
      <c r="Y41" s="72">
        <f t="shared" si="29"/>
        <v>200</v>
      </c>
      <c r="Z41" s="67">
        <v>100</v>
      </c>
      <c r="AA41" s="68">
        <v>0</v>
      </c>
      <c r="AB41" s="68">
        <v>0</v>
      </c>
      <c r="AC41" s="69">
        <v>100</v>
      </c>
      <c r="AD41" s="70">
        <v>0</v>
      </c>
      <c r="AE41" s="71">
        <f t="shared" si="24"/>
        <v>200</v>
      </c>
      <c r="AF41" s="52">
        <f t="shared" si="25"/>
        <v>527.21760906814291</v>
      </c>
    </row>
    <row r="42" spans="1:32" ht="15" customHeight="1" x14ac:dyDescent="0.2">
      <c r="A42" s="56" t="s">
        <v>197</v>
      </c>
      <c r="B42" s="118" t="s">
        <v>105</v>
      </c>
      <c r="C42" s="66">
        <f t="shared" si="26"/>
        <v>12.568899999999999</v>
      </c>
      <c r="D42" s="67">
        <v>8.5788999999999991</v>
      </c>
      <c r="E42" s="68">
        <v>0</v>
      </c>
      <c r="F42" s="68">
        <v>0</v>
      </c>
      <c r="G42" s="69">
        <v>3.99</v>
      </c>
      <c r="H42" s="70">
        <v>0</v>
      </c>
      <c r="I42" s="71">
        <f t="shared" si="20"/>
        <v>12.568899999999999</v>
      </c>
      <c r="J42" s="72">
        <f t="shared" si="27"/>
        <v>0</v>
      </c>
      <c r="K42" s="67">
        <v>0</v>
      </c>
      <c r="L42" s="68">
        <v>0</v>
      </c>
      <c r="M42" s="68">
        <v>0</v>
      </c>
      <c r="N42" s="69">
        <v>0</v>
      </c>
      <c r="O42" s="70">
        <v>0</v>
      </c>
      <c r="P42" s="71">
        <f t="shared" si="21"/>
        <v>0</v>
      </c>
      <c r="Q42" s="52">
        <f t="shared" si="22"/>
        <v>0</v>
      </c>
      <c r="R42" s="73">
        <f t="shared" si="28"/>
        <v>0</v>
      </c>
      <c r="S42" s="68">
        <v>0</v>
      </c>
      <c r="T42" s="68">
        <v>0</v>
      </c>
      <c r="U42" s="68">
        <v>0</v>
      </c>
      <c r="V42" s="69">
        <v>0</v>
      </c>
      <c r="W42" s="70">
        <v>0</v>
      </c>
      <c r="X42" s="71">
        <f t="shared" si="23"/>
        <v>0</v>
      </c>
      <c r="Y42" s="72">
        <f t="shared" si="29"/>
        <v>0</v>
      </c>
      <c r="Z42" s="67">
        <v>0</v>
      </c>
      <c r="AA42" s="68">
        <v>0</v>
      </c>
      <c r="AB42" s="68">
        <v>0</v>
      </c>
      <c r="AC42" s="69">
        <v>0</v>
      </c>
      <c r="AD42" s="70">
        <v>0</v>
      </c>
      <c r="AE42" s="71">
        <f t="shared" si="24"/>
        <v>0</v>
      </c>
      <c r="AF42" s="52" t="e">
        <f t="shared" si="25"/>
        <v>#DIV/0!</v>
      </c>
    </row>
    <row r="43" spans="1:32" ht="15" customHeight="1" x14ac:dyDescent="0.2">
      <c r="A43" s="56" t="s">
        <v>198</v>
      </c>
      <c r="B43" s="119" t="s">
        <v>158</v>
      </c>
      <c r="C43" s="66">
        <f t="shared" si="26"/>
        <v>0</v>
      </c>
      <c r="D43" s="67">
        <v>0</v>
      </c>
      <c r="E43" s="68">
        <v>0</v>
      </c>
      <c r="F43" s="68">
        <v>0</v>
      </c>
      <c r="G43" s="69">
        <v>0</v>
      </c>
      <c r="H43" s="70">
        <v>0</v>
      </c>
      <c r="I43" s="71">
        <f t="shared" si="20"/>
        <v>0</v>
      </c>
      <c r="J43" s="72">
        <f t="shared" si="27"/>
        <v>0</v>
      </c>
      <c r="K43" s="67">
        <v>0</v>
      </c>
      <c r="L43" s="68">
        <v>0</v>
      </c>
      <c r="M43" s="68">
        <v>0</v>
      </c>
      <c r="N43" s="69">
        <v>0</v>
      </c>
      <c r="O43" s="70">
        <v>0</v>
      </c>
      <c r="P43" s="71">
        <f t="shared" si="21"/>
        <v>0</v>
      </c>
      <c r="Q43" s="52" t="e">
        <f t="shared" si="22"/>
        <v>#DIV/0!</v>
      </c>
      <c r="R43" s="73">
        <f t="shared" si="28"/>
        <v>0</v>
      </c>
      <c r="S43" s="68">
        <v>0</v>
      </c>
      <c r="T43" s="68">
        <v>0</v>
      </c>
      <c r="U43" s="68">
        <v>0</v>
      </c>
      <c r="V43" s="69">
        <v>0</v>
      </c>
      <c r="W43" s="70">
        <v>0</v>
      </c>
      <c r="X43" s="71">
        <f t="shared" si="23"/>
        <v>0</v>
      </c>
      <c r="Y43" s="72">
        <f t="shared" si="29"/>
        <v>0</v>
      </c>
      <c r="Z43" s="67">
        <v>0</v>
      </c>
      <c r="AA43" s="68">
        <v>0</v>
      </c>
      <c r="AB43" s="68">
        <v>0</v>
      </c>
      <c r="AC43" s="69">
        <v>0</v>
      </c>
      <c r="AD43" s="70">
        <v>0</v>
      </c>
      <c r="AE43" s="71">
        <f t="shared" si="24"/>
        <v>0</v>
      </c>
      <c r="AF43" s="52" t="e">
        <f t="shared" si="25"/>
        <v>#DIV/0!</v>
      </c>
    </row>
    <row r="44" spans="1:32" ht="15" customHeight="1" x14ac:dyDescent="0.2">
      <c r="A44" s="56" t="s">
        <v>186</v>
      </c>
      <c r="B44" s="65" t="s">
        <v>80</v>
      </c>
      <c r="C44" s="66">
        <f t="shared" si="26"/>
        <v>1105.7889300000002</v>
      </c>
      <c r="D44" s="67">
        <v>173.37792000000002</v>
      </c>
      <c r="E44" s="68">
        <v>0</v>
      </c>
      <c r="F44" s="68">
        <v>33.794499999999999</v>
      </c>
      <c r="G44" s="69">
        <v>898.61651000000006</v>
      </c>
      <c r="H44" s="70">
        <v>137.97999999999999</v>
      </c>
      <c r="I44" s="71">
        <f t="shared" si="20"/>
        <v>1243.7689300000002</v>
      </c>
      <c r="J44" s="72">
        <f t="shared" si="27"/>
        <v>841</v>
      </c>
      <c r="K44" s="67">
        <v>24</v>
      </c>
      <c r="L44" s="68">
        <v>0</v>
      </c>
      <c r="M44" s="68">
        <v>0</v>
      </c>
      <c r="N44" s="69">
        <v>817</v>
      </c>
      <c r="O44" s="70">
        <v>163</v>
      </c>
      <c r="P44" s="71">
        <f t="shared" si="21"/>
        <v>1004</v>
      </c>
      <c r="Q44" s="52">
        <f t="shared" si="22"/>
        <v>0.76054297269913873</v>
      </c>
      <c r="R44" s="73">
        <f t="shared" si="28"/>
        <v>690.14020000000005</v>
      </c>
      <c r="S44" s="68">
        <v>88.24078999999999</v>
      </c>
      <c r="T44" s="68">
        <v>0</v>
      </c>
      <c r="U44" s="68">
        <v>68.400000000000006</v>
      </c>
      <c r="V44" s="69">
        <v>533.49941000000001</v>
      </c>
      <c r="W44" s="70">
        <v>75.849910000000008</v>
      </c>
      <c r="X44" s="71">
        <f t="shared" si="23"/>
        <v>765.99011000000007</v>
      </c>
      <c r="Y44" s="72">
        <f t="shared" si="29"/>
        <v>907</v>
      </c>
      <c r="Z44" s="67">
        <v>24</v>
      </c>
      <c r="AA44" s="68">
        <v>0</v>
      </c>
      <c r="AB44" s="68">
        <v>0</v>
      </c>
      <c r="AC44" s="69">
        <v>883</v>
      </c>
      <c r="AD44" s="70">
        <v>166</v>
      </c>
      <c r="AE44" s="71">
        <f t="shared" si="24"/>
        <v>1073</v>
      </c>
      <c r="AF44" s="52">
        <f t="shared" si="25"/>
        <v>131.42257181946508</v>
      </c>
    </row>
    <row r="45" spans="1:32" ht="15" customHeight="1" x14ac:dyDescent="0.2">
      <c r="A45" s="56" t="s">
        <v>178</v>
      </c>
      <c r="B45" s="65" t="s">
        <v>187</v>
      </c>
      <c r="C45" s="66">
        <f t="shared" si="26"/>
        <v>68.325950000000006</v>
      </c>
      <c r="D45" s="67">
        <v>55.92295</v>
      </c>
      <c r="E45" s="68">
        <v>0</v>
      </c>
      <c r="F45" s="68">
        <v>8.4</v>
      </c>
      <c r="G45" s="69">
        <v>4.0030000000000001</v>
      </c>
      <c r="H45" s="70">
        <v>0</v>
      </c>
      <c r="I45" s="71">
        <f t="shared" si="20"/>
        <v>68.325950000000006</v>
      </c>
      <c r="J45" s="72">
        <f t="shared" si="27"/>
        <v>29</v>
      </c>
      <c r="K45" s="67">
        <v>16</v>
      </c>
      <c r="L45" s="68">
        <v>0</v>
      </c>
      <c r="M45" s="68">
        <v>0</v>
      </c>
      <c r="N45" s="69">
        <v>13</v>
      </c>
      <c r="O45" s="70">
        <v>0</v>
      </c>
      <c r="P45" s="71">
        <f t="shared" si="21"/>
        <v>29</v>
      </c>
      <c r="Q45" s="52">
        <f t="shared" si="22"/>
        <v>0.4244361037058394</v>
      </c>
      <c r="R45" s="73">
        <f t="shared" si="28"/>
        <v>31.951000000000001</v>
      </c>
      <c r="S45" s="68">
        <v>5.5549999999999997</v>
      </c>
      <c r="T45" s="68">
        <v>0</v>
      </c>
      <c r="U45" s="68">
        <v>8.4</v>
      </c>
      <c r="V45" s="69">
        <v>17.995999999999999</v>
      </c>
      <c r="W45" s="70">
        <v>0</v>
      </c>
      <c r="X45" s="71">
        <f t="shared" si="23"/>
        <v>31.951000000000001</v>
      </c>
      <c r="Y45" s="72">
        <f t="shared" si="29"/>
        <v>24</v>
      </c>
      <c r="Z45" s="67">
        <v>9</v>
      </c>
      <c r="AA45" s="68">
        <v>0</v>
      </c>
      <c r="AB45" s="68">
        <v>0</v>
      </c>
      <c r="AC45" s="69">
        <v>15</v>
      </c>
      <c r="AD45" s="70">
        <v>0</v>
      </c>
      <c r="AE45" s="71">
        <f t="shared" si="24"/>
        <v>24</v>
      </c>
      <c r="AF45" s="52">
        <f t="shared" si="25"/>
        <v>75.115019874182337</v>
      </c>
    </row>
    <row r="46" spans="1:32" s="122" customFormat="1" ht="15" customHeight="1" x14ac:dyDescent="0.2">
      <c r="A46" s="120" t="s">
        <v>122</v>
      </c>
      <c r="B46" s="57" t="s">
        <v>82</v>
      </c>
      <c r="C46" s="54">
        <f t="shared" si="26"/>
        <v>1968.3560500000001</v>
      </c>
      <c r="D46" s="58">
        <v>1033.6799000000001</v>
      </c>
      <c r="E46" s="59">
        <v>0</v>
      </c>
      <c r="F46" s="59">
        <v>0</v>
      </c>
      <c r="G46" s="60">
        <v>934.67615000000001</v>
      </c>
      <c r="H46" s="61">
        <v>373.10399999999998</v>
      </c>
      <c r="I46" s="62">
        <f t="shared" si="20"/>
        <v>2341.4600500000001</v>
      </c>
      <c r="J46" s="54">
        <f t="shared" si="27"/>
        <v>1923</v>
      </c>
      <c r="K46" s="58">
        <v>1194</v>
      </c>
      <c r="L46" s="59">
        <v>0</v>
      </c>
      <c r="M46" s="59">
        <v>0</v>
      </c>
      <c r="N46" s="60">
        <v>729</v>
      </c>
      <c r="O46" s="61">
        <v>443</v>
      </c>
      <c r="P46" s="62">
        <f t="shared" si="21"/>
        <v>2366</v>
      </c>
      <c r="Q46" s="121">
        <f t="shared" si="22"/>
        <v>0.97695739548746774</v>
      </c>
      <c r="R46" s="64">
        <f t="shared" si="28"/>
        <v>1475.7413899999997</v>
      </c>
      <c r="S46" s="59">
        <v>1282.4696399999998</v>
      </c>
      <c r="T46" s="59">
        <v>0</v>
      </c>
      <c r="U46" s="59">
        <v>0</v>
      </c>
      <c r="V46" s="60">
        <v>193.27175</v>
      </c>
      <c r="W46" s="61">
        <v>0</v>
      </c>
      <c r="X46" s="62">
        <f t="shared" si="23"/>
        <v>1475.7413899999997</v>
      </c>
      <c r="Y46" s="54">
        <f t="shared" si="29"/>
        <v>2158</v>
      </c>
      <c r="Z46" s="58">
        <v>1593</v>
      </c>
      <c r="AA46" s="59">
        <v>0</v>
      </c>
      <c r="AB46" s="59">
        <v>0</v>
      </c>
      <c r="AC46" s="60">
        <v>565</v>
      </c>
      <c r="AD46" s="61">
        <v>582</v>
      </c>
      <c r="AE46" s="62">
        <f t="shared" si="24"/>
        <v>2740</v>
      </c>
      <c r="AF46" s="121">
        <f t="shared" si="25"/>
        <v>146.23158329929342</v>
      </c>
    </row>
    <row r="47" spans="1:32" ht="15" customHeight="1" x14ac:dyDescent="0.2">
      <c r="A47" s="74" t="s">
        <v>123</v>
      </c>
      <c r="B47" s="65" t="s">
        <v>112</v>
      </c>
      <c r="C47" s="66">
        <f t="shared" si="26"/>
        <v>275.39847000000003</v>
      </c>
      <c r="D47" s="96">
        <v>219.67117000000002</v>
      </c>
      <c r="E47" s="97">
        <v>0</v>
      </c>
      <c r="F47" s="97">
        <v>0</v>
      </c>
      <c r="G47" s="98">
        <v>55.7273</v>
      </c>
      <c r="H47" s="102">
        <v>0</v>
      </c>
      <c r="I47" s="71">
        <f t="shared" si="20"/>
        <v>275.39847000000003</v>
      </c>
      <c r="J47" s="72">
        <f t="shared" si="27"/>
        <v>283</v>
      </c>
      <c r="K47" s="96">
        <v>170</v>
      </c>
      <c r="L47" s="97">
        <v>0</v>
      </c>
      <c r="M47" s="97">
        <v>0</v>
      </c>
      <c r="N47" s="98">
        <v>113</v>
      </c>
      <c r="O47" s="102">
        <v>0</v>
      </c>
      <c r="P47" s="71">
        <f t="shared" ref="P47:P75" si="30">SUM(J47+O47)</f>
        <v>283</v>
      </c>
      <c r="Q47" s="75">
        <f t="shared" si="22"/>
        <v>1.0276019325742805</v>
      </c>
      <c r="R47" s="73">
        <f t="shared" si="28"/>
        <v>294.70875000000001</v>
      </c>
      <c r="S47" s="97">
        <v>228.803</v>
      </c>
      <c r="T47" s="97">
        <v>0</v>
      </c>
      <c r="U47" s="97">
        <v>0</v>
      </c>
      <c r="V47" s="98">
        <v>65.905749999999998</v>
      </c>
      <c r="W47" s="102">
        <v>0</v>
      </c>
      <c r="X47" s="71">
        <f t="shared" ref="X47:X75" si="31">SUM(R47+W47)</f>
        <v>294.70875000000001</v>
      </c>
      <c r="Y47" s="72">
        <f t="shared" si="29"/>
        <v>315</v>
      </c>
      <c r="Z47" s="96">
        <v>194</v>
      </c>
      <c r="AA47" s="97">
        <v>0</v>
      </c>
      <c r="AB47" s="97">
        <v>0</v>
      </c>
      <c r="AC47" s="98">
        <v>121</v>
      </c>
      <c r="AD47" s="102">
        <v>0</v>
      </c>
      <c r="AE47" s="71">
        <f t="shared" ref="AE47:AE75" si="32">SUM(Y47+AD47)</f>
        <v>315</v>
      </c>
      <c r="AF47" s="52">
        <f t="shared" si="25"/>
        <v>106.88518749443305</v>
      </c>
    </row>
    <row r="48" spans="1:32" ht="15" customHeight="1" x14ac:dyDescent="0.2">
      <c r="A48" s="74" t="s">
        <v>124</v>
      </c>
      <c r="B48" s="65" t="s">
        <v>151</v>
      </c>
      <c r="C48" s="66">
        <f t="shared" si="26"/>
        <v>462.90559999999999</v>
      </c>
      <c r="D48" s="96">
        <v>65.491900000000001</v>
      </c>
      <c r="E48" s="97">
        <v>0</v>
      </c>
      <c r="F48" s="97">
        <v>0</v>
      </c>
      <c r="G48" s="98">
        <v>397.41370000000001</v>
      </c>
      <c r="H48" s="102">
        <v>0</v>
      </c>
      <c r="I48" s="71">
        <f t="shared" si="20"/>
        <v>462.90559999999999</v>
      </c>
      <c r="J48" s="72">
        <f t="shared" si="27"/>
        <v>400</v>
      </c>
      <c r="K48" s="96">
        <v>0</v>
      </c>
      <c r="L48" s="97">
        <v>0</v>
      </c>
      <c r="M48" s="97">
        <v>0</v>
      </c>
      <c r="N48" s="98">
        <v>400</v>
      </c>
      <c r="O48" s="102">
        <v>0</v>
      </c>
      <c r="P48" s="71">
        <f t="shared" si="30"/>
        <v>400</v>
      </c>
      <c r="Q48" s="52">
        <f t="shared" si="22"/>
        <v>0.86410706632194556</v>
      </c>
      <c r="R48" s="73">
        <f t="shared" si="28"/>
        <v>391.11615000000006</v>
      </c>
      <c r="S48" s="97">
        <v>384.92915000000005</v>
      </c>
      <c r="T48" s="97">
        <v>0</v>
      </c>
      <c r="U48" s="97">
        <v>0</v>
      </c>
      <c r="V48" s="98">
        <v>6.1870000000000003</v>
      </c>
      <c r="W48" s="102">
        <v>0</v>
      </c>
      <c r="X48" s="71">
        <f t="shared" si="31"/>
        <v>391.11615000000006</v>
      </c>
      <c r="Y48" s="72">
        <f t="shared" si="29"/>
        <v>68</v>
      </c>
      <c r="Z48" s="96">
        <v>68</v>
      </c>
      <c r="AA48" s="97">
        <v>0</v>
      </c>
      <c r="AB48" s="97">
        <v>0</v>
      </c>
      <c r="AC48" s="98">
        <v>0</v>
      </c>
      <c r="AD48" s="102">
        <v>0</v>
      </c>
      <c r="AE48" s="71">
        <f t="shared" si="32"/>
        <v>68</v>
      </c>
      <c r="AF48" s="52">
        <f t="shared" si="25"/>
        <v>17.386139641638422</v>
      </c>
    </row>
    <row r="49" spans="1:32" ht="15" customHeight="1" x14ac:dyDescent="0.2">
      <c r="A49" s="74" t="s">
        <v>125</v>
      </c>
      <c r="B49" s="65" t="s">
        <v>152</v>
      </c>
      <c r="C49" s="66">
        <f t="shared" si="26"/>
        <v>271.01753000000002</v>
      </c>
      <c r="D49" s="96">
        <v>100.75184</v>
      </c>
      <c r="E49" s="97">
        <v>0</v>
      </c>
      <c r="F49" s="97">
        <v>0</v>
      </c>
      <c r="G49" s="98">
        <v>170.26569000000001</v>
      </c>
      <c r="H49" s="102">
        <v>0</v>
      </c>
      <c r="I49" s="71">
        <f t="shared" si="20"/>
        <v>271.01753000000002</v>
      </c>
      <c r="J49" s="72">
        <f t="shared" si="27"/>
        <v>352</v>
      </c>
      <c r="K49" s="96">
        <v>306</v>
      </c>
      <c r="L49" s="97">
        <v>0</v>
      </c>
      <c r="M49" s="97">
        <v>0</v>
      </c>
      <c r="N49" s="98">
        <v>46</v>
      </c>
      <c r="O49" s="102">
        <v>0</v>
      </c>
      <c r="P49" s="71">
        <f t="shared" si="30"/>
        <v>352</v>
      </c>
      <c r="Q49" s="52">
        <f t="shared" si="22"/>
        <v>1.2988089737221056</v>
      </c>
      <c r="R49" s="73">
        <f t="shared" si="28"/>
        <v>177.24600000000001</v>
      </c>
      <c r="S49" s="97">
        <v>154.971</v>
      </c>
      <c r="T49" s="97">
        <v>0</v>
      </c>
      <c r="U49" s="97">
        <v>0</v>
      </c>
      <c r="V49" s="98">
        <v>22.274999999999999</v>
      </c>
      <c r="W49" s="102">
        <v>0</v>
      </c>
      <c r="X49" s="71">
        <f t="shared" si="31"/>
        <v>177.24600000000001</v>
      </c>
      <c r="Y49" s="72">
        <f t="shared" si="29"/>
        <v>381</v>
      </c>
      <c r="Z49" s="96">
        <v>381</v>
      </c>
      <c r="AA49" s="97">
        <v>0</v>
      </c>
      <c r="AB49" s="97">
        <v>0</v>
      </c>
      <c r="AC49" s="98">
        <v>0</v>
      </c>
      <c r="AD49" s="102">
        <v>0</v>
      </c>
      <c r="AE49" s="71">
        <f t="shared" si="32"/>
        <v>381</v>
      </c>
      <c r="AF49" s="52">
        <f t="shared" si="25"/>
        <v>214.95548559628989</v>
      </c>
    </row>
    <row r="50" spans="1:32" ht="15" customHeight="1" x14ac:dyDescent="0.2">
      <c r="A50" s="74" t="s">
        <v>126</v>
      </c>
      <c r="B50" s="65" t="s">
        <v>153</v>
      </c>
      <c r="C50" s="66">
        <f t="shared" si="26"/>
        <v>960.21145000000001</v>
      </c>
      <c r="D50" s="96">
        <v>648.94199000000003</v>
      </c>
      <c r="E50" s="97">
        <v>0</v>
      </c>
      <c r="F50" s="97">
        <v>0</v>
      </c>
      <c r="G50" s="98">
        <v>311.26946000000004</v>
      </c>
      <c r="H50" s="102">
        <v>0</v>
      </c>
      <c r="I50" s="71">
        <f t="shared" si="20"/>
        <v>960.21145000000001</v>
      </c>
      <c r="J50" s="110">
        <f t="shared" si="27"/>
        <v>885</v>
      </c>
      <c r="K50" s="96">
        <v>718</v>
      </c>
      <c r="L50" s="97">
        <v>0</v>
      </c>
      <c r="M50" s="97">
        <v>0</v>
      </c>
      <c r="N50" s="98">
        <v>167</v>
      </c>
      <c r="O50" s="102">
        <v>0</v>
      </c>
      <c r="P50" s="71">
        <f t="shared" si="30"/>
        <v>885</v>
      </c>
      <c r="Q50" s="52">
        <f t="shared" si="22"/>
        <v>0.92167199214298057</v>
      </c>
      <c r="R50" s="73">
        <f t="shared" si="28"/>
        <v>612.32048999999995</v>
      </c>
      <c r="S50" s="97">
        <v>513.76648999999998</v>
      </c>
      <c r="T50" s="97">
        <v>0</v>
      </c>
      <c r="U50" s="97">
        <v>0</v>
      </c>
      <c r="V50" s="98">
        <v>98.554000000000002</v>
      </c>
      <c r="W50" s="102">
        <v>0</v>
      </c>
      <c r="X50" s="71">
        <f t="shared" si="31"/>
        <v>612.32048999999995</v>
      </c>
      <c r="Y50" s="72">
        <f t="shared" si="29"/>
        <v>962</v>
      </c>
      <c r="Z50" s="96">
        <v>950</v>
      </c>
      <c r="AA50" s="97">
        <v>0</v>
      </c>
      <c r="AB50" s="97">
        <v>0</v>
      </c>
      <c r="AC50" s="98">
        <v>12</v>
      </c>
      <c r="AD50" s="102">
        <v>0</v>
      </c>
      <c r="AE50" s="71">
        <f t="shared" si="32"/>
        <v>962</v>
      </c>
      <c r="AF50" s="52">
        <f t="shared" si="25"/>
        <v>157.10726910347228</v>
      </c>
    </row>
    <row r="51" spans="1:32" ht="15" customHeight="1" x14ac:dyDescent="0.2">
      <c r="A51" s="74" t="s">
        <v>127</v>
      </c>
      <c r="B51" s="65" t="s">
        <v>6</v>
      </c>
      <c r="C51" s="66">
        <f t="shared" si="26"/>
        <v>508.59800000000001</v>
      </c>
      <c r="D51" s="96">
        <v>109.367</v>
      </c>
      <c r="E51" s="97">
        <v>0</v>
      </c>
      <c r="F51" s="97">
        <v>123.98050000000001</v>
      </c>
      <c r="G51" s="98">
        <v>275.25049999999999</v>
      </c>
      <c r="H51" s="102">
        <v>0</v>
      </c>
      <c r="I51" s="71">
        <f t="shared" ref="I51:I64" si="33">SUM(C51+H51)</f>
        <v>508.59800000000001</v>
      </c>
      <c r="J51" s="72">
        <f t="shared" si="27"/>
        <v>383.072</v>
      </c>
      <c r="K51" s="96">
        <v>180.072</v>
      </c>
      <c r="L51" s="97">
        <v>0</v>
      </c>
      <c r="M51" s="97">
        <v>0</v>
      </c>
      <c r="N51" s="98">
        <v>203</v>
      </c>
      <c r="O51" s="102">
        <v>0</v>
      </c>
      <c r="P51" s="71">
        <f t="shared" si="30"/>
        <v>383.072</v>
      </c>
      <c r="Q51" s="52">
        <f t="shared" si="22"/>
        <v>0.7531921085021962</v>
      </c>
      <c r="R51" s="73">
        <f t="shared" si="28"/>
        <v>430.52700000000004</v>
      </c>
      <c r="S51" s="97">
        <v>118.48699999999999</v>
      </c>
      <c r="T51" s="97">
        <v>0</v>
      </c>
      <c r="U51" s="97">
        <v>0</v>
      </c>
      <c r="V51" s="98">
        <v>312.04000000000002</v>
      </c>
      <c r="W51" s="102">
        <v>0</v>
      </c>
      <c r="X51" s="71">
        <f t="shared" si="31"/>
        <v>430.52700000000004</v>
      </c>
      <c r="Y51" s="72">
        <f t="shared" si="29"/>
        <v>497</v>
      </c>
      <c r="Z51" s="96">
        <v>147</v>
      </c>
      <c r="AA51" s="97">
        <v>0</v>
      </c>
      <c r="AB51" s="97">
        <v>0</v>
      </c>
      <c r="AC51" s="98">
        <v>350</v>
      </c>
      <c r="AD51" s="102">
        <v>0</v>
      </c>
      <c r="AE51" s="71">
        <f t="shared" si="32"/>
        <v>497</v>
      </c>
      <c r="AF51" s="52">
        <f t="shared" si="25"/>
        <v>115.43991433754444</v>
      </c>
    </row>
    <row r="52" spans="1:32" ht="15" customHeight="1" x14ac:dyDescent="0.2">
      <c r="A52" s="56" t="s">
        <v>128</v>
      </c>
      <c r="B52" s="65" t="s">
        <v>2</v>
      </c>
      <c r="C52" s="66">
        <f t="shared" si="26"/>
        <v>16.994610000000002</v>
      </c>
      <c r="D52" s="67">
        <v>0</v>
      </c>
      <c r="E52" s="68">
        <v>0</v>
      </c>
      <c r="F52" s="68">
        <v>0</v>
      </c>
      <c r="G52" s="69">
        <v>16.994610000000002</v>
      </c>
      <c r="H52" s="70">
        <v>0</v>
      </c>
      <c r="I52" s="71">
        <f t="shared" si="33"/>
        <v>16.994610000000002</v>
      </c>
      <c r="J52" s="110">
        <f t="shared" si="27"/>
        <v>9</v>
      </c>
      <c r="K52" s="67">
        <v>2</v>
      </c>
      <c r="L52" s="68">
        <v>0</v>
      </c>
      <c r="M52" s="68">
        <v>0</v>
      </c>
      <c r="N52" s="69">
        <v>7</v>
      </c>
      <c r="O52" s="70">
        <v>0</v>
      </c>
      <c r="P52" s="71">
        <f t="shared" si="30"/>
        <v>9</v>
      </c>
      <c r="Q52" s="52">
        <f t="shared" si="22"/>
        <v>0.52957967261384631</v>
      </c>
      <c r="R52" s="73">
        <f t="shared" si="28"/>
        <v>9.2850000000000001</v>
      </c>
      <c r="S52" s="68">
        <v>0</v>
      </c>
      <c r="T52" s="68">
        <v>0</v>
      </c>
      <c r="U52" s="68">
        <v>0</v>
      </c>
      <c r="V52" s="69">
        <v>9.2850000000000001</v>
      </c>
      <c r="W52" s="70">
        <v>0</v>
      </c>
      <c r="X52" s="71">
        <f t="shared" si="31"/>
        <v>9.2850000000000001</v>
      </c>
      <c r="Y52" s="72">
        <f t="shared" si="29"/>
        <v>17</v>
      </c>
      <c r="Z52" s="67">
        <v>0</v>
      </c>
      <c r="AA52" s="68">
        <v>0</v>
      </c>
      <c r="AB52" s="68">
        <v>0</v>
      </c>
      <c r="AC52" s="69">
        <v>17</v>
      </c>
      <c r="AD52" s="70">
        <v>0</v>
      </c>
      <c r="AE52" s="71">
        <f t="shared" si="32"/>
        <v>17</v>
      </c>
      <c r="AF52" s="52">
        <f t="shared" si="25"/>
        <v>183.0910070005385</v>
      </c>
    </row>
    <row r="53" spans="1:32" ht="15" customHeight="1" x14ac:dyDescent="0.2">
      <c r="A53" s="56" t="s">
        <v>129</v>
      </c>
      <c r="B53" s="65" t="s">
        <v>83</v>
      </c>
      <c r="C53" s="66">
        <f t="shared" si="26"/>
        <v>69.668999999999997</v>
      </c>
      <c r="D53" s="67">
        <v>54.280999999999999</v>
      </c>
      <c r="E53" s="68">
        <v>0</v>
      </c>
      <c r="F53" s="68">
        <v>0</v>
      </c>
      <c r="G53" s="69">
        <v>15.388</v>
      </c>
      <c r="H53" s="70">
        <v>0</v>
      </c>
      <c r="I53" s="71">
        <f t="shared" si="33"/>
        <v>69.668999999999997</v>
      </c>
      <c r="J53" s="72">
        <f t="shared" si="27"/>
        <v>83</v>
      </c>
      <c r="K53" s="67">
        <v>80</v>
      </c>
      <c r="L53" s="68">
        <v>0</v>
      </c>
      <c r="M53" s="68">
        <v>0</v>
      </c>
      <c r="N53" s="69">
        <v>3</v>
      </c>
      <c r="O53" s="70">
        <v>0</v>
      </c>
      <c r="P53" s="71">
        <f t="shared" si="30"/>
        <v>83</v>
      </c>
      <c r="Q53" s="52">
        <f t="shared" si="22"/>
        <v>1.1913476582124045</v>
      </c>
      <c r="R53" s="73">
        <f t="shared" si="28"/>
        <v>58.468000000000004</v>
      </c>
      <c r="S53" s="68">
        <v>53.883000000000003</v>
      </c>
      <c r="T53" s="68">
        <v>0</v>
      </c>
      <c r="U53" s="68">
        <v>0</v>
      </c>
      <c r="V53" s="69">
        <v>4.585</v>
      </c>
      <c r="W53" s="70">
        <v>0</v>
      </c>
      <c r="X53" s="71">
        <f t="shared" si="31"/>
        <v>58.468000000000004</v>
      </c>
      <c r="Y53" s="72">
        <f t="shared" si="29"/>
        <v>79</v>
      </c>
      <c r="Z53" s="67">
        <v>75</v>
      </c>
      <c r="AA53" s="68">
        <v>0</v>
      </c>
      <c r="AB53" s="68">
        <v>0</v>
      </c>
      <c r="AC53" s="69">
        <v>4</v>
      </c>
      <c r="AD53" s="70">
        <v>0</v>
      </c>
      <c r="AE53" s="71">
        <f t="shared" si="32"/>
        <v>79</v>
      </c>
      <c r="AF53" s="52">
        <f t="shared" si="25"/>
        <v>135.11664500239448</v>
      </c>
    </row>
    <row r="54" spans="1:32" ht="15" customHeight="1" x14ac:dyDescent="0.2">
      <c r="A54" s="56" t="s">
        <v>199</v>
      </c>
      <c r="B54" s="123" t="s">
        <v>200</v>
      </c>
      <c r="C54" s="66">
        <f t="shared" si="26"/>
        <v>10.409600000000001</v>
      </c>
      <c r="D54" s="67">
        <v>9.4370700000000003</v>
      </c>
      <c r="E54" s="68">
        <v>0</v>
      </c>
      <c r="F54" s="68">
        <v>0</v>
      </c>
      <c r="G54" s="69">
        <v>0.97253000000000001</v>
      </c>
      <c r="H54" s="70">
        <v>0</v>
      </c>
      <c r="I54" s="71">
        <f t="shared" si="33"/>
        <v>10.409600000000001</v>
      </c>
      <c r="J54" s="72">
        <f t="shared" si="27"/>
        <v>16</v>
      </c>
      <c r="K54" s="67">
        <v>10</v>
      </c>
      <c r="L54" s="68">
        <v>0</v>
      </c>
      <c r="M54" s="68">
        <v>0</v>
      </c>
      <c r="N54" s="69">
        <v>6</v>
      </c>
      <c r="O54" s="70">
        <v>0</v>
      </c>
      <c r="P54" s="71">
        <f t="shared" si="30"/>
        <v>16</v>
      </c>
      <c r="Q54" s="52">
        <f t="shared" si="22"/>
        <v>1.5370427297878879</v>
      </c>
      <c r="R54" s="73">
        <f t="shared" si="28"/>
        <v>2.6029999999999998</v>
      </c>
      <c r="S54" s="68">
        <v>1.976</v>
      </c>
      <c r="T54" s="68">
        <v>0</v>
      </c>
      <c r="U54" s="68">
        <v>0</v>
      </c>
      <c r="V54" s="69">
        <v>0.627</v>
      </c>
      <c r="W54" s="70">
        <v>0</v>
      </c>
      <c r="X54" s="71">
        <f t="shared" si="31"/>
        <v>2.6029999999999998</v>
      </c>
      <c r="Y54" s="72">
        <f t="shared" si="29"/>
        <v>3</v>
      </c>
      <c r="Z54" s="67">
        <v>3</v>
      </c>
      <c r="AA54" s="68">
        <v>0</v>
      </c>
      <c r="AB54" s="68">
        <v>0</v>
      </c>
      <c r="AC54" s="69">
        <v>0</v>
      </c>
      <c r="AD54" s="70">
        <v>0</v>
      </c>
      <c r="AE54" s="71">
        <f t="shared" si="32"/>
        <v>3</v>
      </c>
      <c r="AF54" s="52">
        <f t="shared" si="25"/>
        <v>115.2516327314637</v>
      </c>
    </row>
    <row r="55" spans="1:32" ht="15" customHeight="1" x14ac:dyDescent="0.2">
      <c r="A55" s="56" t="s">
        <v>130</v>
      </c>
      <c r="B55" s="65" t="s">
        <v>3</v>
      </c>
      <c r="C55" s="66">
        <f t="shared" si="26"/>
        <v>124.64500000000001</v>
      </c>
      <c r="D55" s="67">
        <v>73.617000000000004</v>
      </c>
      <c r="E55" s="68">
        <v>0</v>
      </c>
      <c r="F55" s="68">
        <v>0</v>
      </c>
      <c r="G55" s="69">
        <v>51.027999999999999</v>
      </c>
      <c r="H55" s="70">
        <v>0</v>
      </c>
      <c r="I55" s="71">
        <f t="shared" si="33"/>
        <v>124.64500000000001</v>
      </c>
      <c r="J55" s="72">
        <f t="shared" si="27"/>
        <v>120</v>
      </c>
      <c r="K55" s="67">
        <v>20</v>
      </c>
      <c r="L55" s="68">
        <v>0</v>
      </c>
      <c r="M55" s="68">
        <v>0</v>
      </c>
      <c r="N55" s="69">
        <v>100</v>
      </c>
      <c r="O55" s="70">
        <v>0</v>
      </c>
      <c r="P55" s="71">
        <f t="shared" si="30"/>
        <v>120</v>
      </c>
      <c r="Q55" s="75">
        <f t="shared" si="22"/>
        <v>0.96273416502868137</v>
      </c>
      <c r="R55" s="73">
        <f t="shared" si="28"/>
        <v>54.884999999999998</v>
      </c>
      <c r="S55" s="68">
        <v>54.884999999999998</v>
      </c>
      <c r="T55" s="68">
        <v>0</v>
      </c>
      <c r="U55" s="68">
        <v>0</v>
      </c>
      <c r="V55" s="69">
        <v>0</v>
      </c>
      <c r="W55" s="70">
        <v>0</v>
      </c>
      <c r="X55" s="71">
        <f t="shared" si="31"/>
        <v>54.884999999999998</v>
      </c>
      <c r="Y55" s="72">
        <f t="shared" si="29"/>
        <v>121</v>
      </c>
      <c r="Z55" s="67">
        <v>21</v>
      </c>
      <c r="AA55" s="68">
        <v>0</v>
      </c>
      <c r="AB55" s="68">
        <v>0</v>
      </c>
      <c r="AC55" s="69">
        <v>100</v>
      </c>
      <c r="AD55" s="70">
        <v>0</v>
      </c>
      <c r="AE55" s="71">
        <f t="shared" si="32"/>
        <v>121</v>
      </c>
      <c r="AF55" s="52">
        <f t="shared" si="25"/>
        <v>220.46096383346998</v>
      </c>
    </row>
    <row r="56" spans="1:32" ht="15" customHeight="1" x14ac:dyDescent="0.2">
      <c r="A56" s="56" t="s">
        <v>131</v>
      </c>
      <c r="B56" s="65" t="s">
        <v>39</v>
      </c>
      <c r="C56" s="66">
        <f t="shared" si="26"/>
        <v>9.0680000000000014</v>
      </c>
      <c r="D56" s="67">
        <v>3.33</v>
      </c>
      <c r="E56" s="68">
        <v>0</v>
      </c>
      <c r="F56" s="68">
        <v>0</v>
      </c>
      <c r="G56" s="69">
        <v>5.7380000000000004</v>
      </c>
      <c r="H56" s="70">
        <v>0</v>
      </c>
      <c r="I56" s="71">
        <f t="shared" si="33"/>
        <v>9.0680000000000014</v>
      </c>
      <c r="J56" s="110">
        <f t="shared" si="27"/>
        <v>12</v>
      </c>
      <c r="K56" s="67">
        <v>6</v>
      </c>
      <c r="L56" s="68">
        <v>0</v>
      </c>
      <c r="M56" s="68">
        <v>0</v>
      </c>
      <c r="N56" s="69">
        <v>6</v>
      </c>
      <c r="O56" s="70">
        <v>0</v>
      </c>
      <c r="P56" s="71">
        <f t="shared" si="30"/>
        <v>12</v>
      </c>
      <c r="Q56" s="52">
        <f t="shared" si="22"/>
        <v>1.3233348037053372</v>
      </c>
      <c r="R56" s="73">
        <f t="shared" si="28"/>
        <v>17.276220000000002</v>
      </c>
      <c r="S56" s="68">
        <v>4.2858999999999998</v>
      </c>
      <c r="T56" s="68">
        <v>0</v>
      </c>
      <c r="U56" s="68">
        <v>0</v>
      </c>
      <c r="V56" s="69">
        <v>12.990320000000001</v>
      </c>
      <c r="W56" s="70">
        <v>0</v>
      </c>
      <c r="X56" s="71">
        <f t="shared" si="31"/>
        <v>17.276220000000002</v>
      </c>
      <c r="Y56" s="72">
        <f t="shared" si="29"/>
        <v>20</v>
      </c>
      <c r="Z56" s="67">
        <v>5</v>
      </c>
      <c r="AA56" s="68">
        <v>0</v>
      </c>
      <c r="AB56" s="68">
        <v>0</v>
      </c>
      <c r="AC56" s="69">
        <v>15</v>
      </c>
      <c r="AD56" s="70">
        <v>0</v>
      </c>
      <c r="AE56" s="71">
        <f t="shared" si="32"/>
        <v>20</v>
      </c>
      <c r="AF56" s="52">
        <f t="shared" si="25"/>
        <v>115.76606456736485</v>
      </c>
    </row>
    <row r="57" spans="1:32" ht="15" customHeight="1" x14ac:dyDescent="0.2">
      <c r="A57" s="56" t="s">
        <v>163</v>
      </c>
      <c r="B57" s="65" t="s">
        <v>84</v>
      </c>
      <c r="C57" s="66">
        <f t="shared" si="26"/>
        <v>426.99400000000003</v>
      </c>
      <c r="D57" s="67">
        <v>47.524260000000005</v>
      </c>
      <c r="E57" s="68">
        <v>373.16973999999999</v>
      </c>
      <c r="F57" s="68">
        <v>0</v>
      </c>
      <c r="G57" s="69">
        <v>6.3</v>
      </c>
      <c r="H57" s="70">
        <v>0</v>
      </c>
      <c r="I57" s="71">
        <f t="shared" si="33"/>
        <v>426.99400000000003</v>
      </c>
      <c r="J57" s="72">
        <f t="shared" si="27"/>
        <v>538</v>
      </c>
      <c r="K57" s="67">
        <v>270</v>
      </c>
      <c r="L57" s="68">
        <v>168</v>
      </c>
      <c r="M57" s="68">
        <v>0</v>
      </c>
      <c r="N57" s="69">
        <v>100</v>
      </c>
      <c r="O57" s="70">
        <v>0</v>
      </c>
      <c r="P57" s="71">
        <f t="shared" si="30"/>
        <v>538</v>
      </c>
      <c r="Q57" s="52">
        <f t="shared" si="22"/>
        <v>1.2599708661011628</v>
      </c>
      <c r="R57" s="73">
        <f t="shared" si="28"/>
        <v>381.36800000000005</v>
      </c>
      <c r="S57" s="68">
        <v>201.87</v>
      </c>
      <c r="T57" s="68">
        <v>138.273</v>
      </c>
      <c r="U57" s="68">
        <v>0</v>
      </c>
      <c r="V57" s="69">
        <v>41.225000000000001</v>
      </c>
      <c r="W57" s="70">
        <v>0</v>
      </c>
      <c r="X57" s="71">
        <f t="shared" si="31"/>
        <v>381.36800000000005</v>
      </c>
      <c r="Y57" s="72">
        <f t="shared" si="29"/>
        <v>405</v>
      </c>
      <c r="Z57" s="67">
        <v>365</v>
      </c>
      <c r="AA57" s="68">
        <v>40</v>
      </c>
      <c r="AB57" s="68">
        <v>0</v>
      </c>
      <c r="AC57" s="69">
        <v>0</v>
      </c>
      <c r="AD57" s="70">
        <v>0</v>
      </c>
      <c r="AE57" s="71">
        <f t="shared" si="32"/>
        <v>405</v>
      </c>
      <c r="AF57" s="52">
        <f t="shared" si="25"/>
        <v>106.19663946634222</v>
      </c>
    </row>
    <row r="58" spans="1:32" ht="15" customHeight="1" x14ac:dyDescent="0.2">
      <c r="A58" s="56" t="s">
        <v>132</v>
      </c>
      <c r="B58" s="65" t="s">
        <v>4</v>
      </c>
      <c r="C58" s="66">
        <f t="shared" si="26"/>
        <v>0</v>
      </c>
      <c r="D58" s="67">
        <v>0</v>
      </c>
      <c r="E58" s="68">
        <v>0</v>
      </c>
      <c r="F58" s="68">
        <v>0</v>
      </c>
      <c r="G58" s="69">
        <v>0</v>
      </c>
      <c r="H58" s="70">
        <v>0</v>
      </c>
      <c r="I58" s="71">
        <f t="shared" si="33"/>
        <v>0</v>
      </c>
      <c r="J58" s="72">
        <f t="shared" si="27"/>
        <v>0</v>
      </c>
      <c r="K58" s="67">
        <v>0</v>
      </c>
      <c r="L58" s="68">
        <v>0</v>
      </c>
      <c r="M58" s="68">
        <v>0</v>
      </c>
      <c r="N58" s="69">
        <v>0</v>
      </c>
      <c r="O58" s="70">
        <v>0</v>
      </c>
      <c r="P58" s="71">
        <f t="shared" si="30"/>
        <v>0</v>
      </c>
      <c r="Q58" s="52" t="e">
        <f t="shared" si="22"/>
        <v>#DIV/0!</v>
      </c>
      <c r="R58" s="73">
        <f t="shared" si="28"/>
        <v>0</v>
      </c>
      <c r="S58" s="68">
        <v>0</v>
      </c>
      <c r="T58" s="68">
        <v>0</v>
      </c>
      <c r="U58" s="68">
        <v>0</v>
      </c>
      <c r="V58" s="69">
        <v>0</v>
      </c>
      <c r="W58" s="70">
        <v>0</v>
      </c>
      <c r="X58" s="71">
        <f t="shared" si="31"/>
        <v>0</v>
      </c>
      <c r="Y58" s="72">
        <f t="shared" si="29"/>
        <v>0</v>
      </c>
      <c r="Z58" s="67">
        <v>0</v>
      </c>
      <c r="AA58" s="68">
        <v>0</v>
      </c>
      <c r="AB58" s="68">
        <v>0</v>
      </c>
      <c r="AC58" s="69">
        <v>0</v>
      </c>
      <c r="AD58" s="70">
        <v>0</v>
      </c>
      <c r="AE58" s="71">
        <f t="shared" si="32"/>
        <v>0</v>
      </c>
      <c r="AF58" s="52" t="e">
        <f t="shared" si="25"/>
        <v>#DIV/0!</v>
      </c>
    </row>
    <row r="59" spans="1:32" s="122" customFormat="1" ht="15" customHeight="1" x14ac:dyDescent="0.2">
      <c r="A59" s="120">
        <v>518</v>
      </c>
      <c r="B59" s="57" t="s">
        <v>35</v>
      </c>
      <c r="C59" s="54">
        <f t="shared" si="26"/>
        <v>604.81844000000001</v>
      </c>
      <c r="D59" s="58">
        <v>186.48716000000002</v>
      </c>
      <c r="E59" s="59">
        <v>15.22</v>
      </c>
      <c r="F59" s="59">
        <v>-5.5583999999999998</v>
      </c>
      <c r="G59" s="60">
        <v>408.66967999999997</v>
      </c>
      <c r="H59" s="61">
        <v>35.524000000000001</v>
      </c>
      <c r="I59" s="62">
        <f t="shared" si="33"/>
        <v>640.34244000000001</v>
      </c>
      <c r="J59" s="54">
        <f t="shared" si="27"/>
        <v>422</v>
      </c>
      <c r="K59" s="58">
        <v>125</v>
      </c>
      <c r="L59" s="59">
        <v>0</v>
      </c>
      <c r="M59" s="59">
        <v>0</v>
      </c>
      <c r="N59" s="60">
        <v>297</v>
      </c>
      <c r="O59" s="61">
        <v>42</v>
      </c>
      <c r="P59" s="62">
        <f t="shared" si="30"/>
        <v>464</v>
      </c>
      <c r="Q59" s="121">
        <f t="shared" si="22"/>
        <v>0.69773004936820382</v>
      </c>
      <c r="R59" s="64">
        <f t="shared" si="28"/>
        <v>331.91483000000005</v>
      </c>
      <c r="S59" s="59">
        <v>32.152189999999997</v>
      </c>
      <c r="T59" s="59">
        <v>0</v>
      </c>
      <c r="U59" s="59">
        <v>0</v>
      </c>
      <c r="V59" s="60">
        <v>299.76264000000003</v>
      </c>
      <c r="W59" s="61">
        <v>26.149000000000001</v>
      </c>
      <c r="X59" s="62">
        <f t="shared" si="31"/>
        <v>358.06383000000005</v>
      </c>
      <c r="Y59" s="54">
        <f t="shared" si="29"/>
        <v>333</v>
      </c>
      <c r="Z59" s="58">
        <v>129</v>
      </c>
      <c r="AA59" s="59">
        <v>0</v>
      </c>
      <c r="AB59" s="59">
        <v>0</v>
      </c>
      <c r="AC59" s="60">
        <v>204</v>
      </c>
      <c r="AD59" s="61">
        <v>34</v>
      </c>
      <c r="AE59" s="62">
        <f t="shared" si="32"/>
        <v>367</v>
      </c>
      <c r="AF59" s="121">
        <f t="shared" si="25"/>
        <v>100.32694230625367</v>
      </c>
    </row>
    <row r="60" spans="1:32" ht="15" customHeight="1" x14ac:dyDescent="0.2">
      <c r="A60" s="56" t="s">
        <v>133</v>
      </c>
      <c r="B60" s="65" t="s">
        <v>104</v>
      </c>
      <c r="C60" s="66">
        <f>SUM(D60:G60)</f>
        <v>0</v>
      </c>
      <c r="D60" s="67">
        <v>0</v>
      </c>
      <c r="E60" s="68">
        <v>0</v>
      </c>
      <c r="F60" s="68">
        <v>0</v>
      </c>
      <c r="G60" s="69">
        <v>0</v>
      </c>
      <c r="H60" s="70">
        <v>0</v>
      </c>
      <c r="I60" s="71">
        <f t="shared" si="33"/>
        <v>0</v>
      </c>
      <c r="J60" s="72">
        <f>SUM(K60:N60)</f>
        <v>0</v>
      </c>
      <c r="K60" s="67">
        <v>0</v>
      </c>
      <c r="L60" s="68">
        <v>0</v>
      </c>
      <c r="M60" s="68">
        <v>0</v>
      </c>
      <c r="N60" s="69">
        <v>0</v>
      </c>
      <c r="O60" s="70">
        <v>0</v>
      </c>
      <c r="P60" s="71">
        <f t="shared" si="30"/>
        <v>0</v>
      </c>
      <c r="Q60" s="52" t="e">
        <f t="shared" si="22"/>
        <v>#DIV/0!</v>
      </c>
      <c r="R60" s="73">
        <f>SUM(S60:V60)</f>
        <v>0</v>
      </c>
      <c r="S60" s="68">
        <v>0</v>
      </c>
      <c r="T60" s="68">
        <v>0</v>
      </c>
      <c r="U60" s="68">
        <v>0</v>
      </c>
      <c r="V60" s="69">
        <v>0</v>
      </c>
      <c r="W60" s="70">
        <v>0</v>
      </c>
      <c r="X60" s="71">
        <f t="shared" si="31"/>
        <v>0</v>
      </c>
      <c r="Y60" s="72">
        <f>SUM(Z60:AC60)</f>
        <v>0</v>
      </c>
      <c r="Z60" s="67">
        <v>0</v>
      </c>
      <c r="AA60" s="68">
        <v>0</v>
      </c>
      <c r="AB60" s="68">
        <v>0</v>
      </c>
      <c r="AC60" s="69">
        <v>0</v>
      </c>
      <c r="AD60" s="70">
        <v>0</v>
      </c>
      <c r="AE60" s="71">
        <f t="shared" si="32"/>
        <v>0</v>
      </c>
      <c r="AF60" s="52" t="e">
        <f t="shared" si="25"/>
        <v>#DIV/0!</v>
      </c>
    </row>
    <row r="61" spans="1:32" ht="15" customHeight="1" x14ac:dyDescent="0.2">
      <c r="A61" s="56" t="s">
        <v>134</v>
      </c>
      <c r="B61" s="124" t="s">
        <v>115</v>
      </c>
      <c r="C61" s="66">
        <f>SUM(D61:G61)</f>
        <v>58.980999999999995</v>
      </c>
      <c r="D61" s="67">
        <v>35.820999999999998</v>
      </c>
      <c r="E61" s="68">
        <v>0</v>
      </c>
      <c r="F61" s="68">
        <v>0</v>
      </c>
      <c r="G61" s="69">
        <v>23.16</v>
      </c>
      <c r="H61" s="70">
        <v>0</v>
      </c>
      <c r="I61" s="71">
        <f t="shared" si="33"/>
        <v>58.980999999999995</v>
      </c>
      <c r="J61" s="72">
        <f t="shared" ref="J61:J75" si="34">SUM(K61:N61)</f>
        <v>79</v>
      </c>
      <c r="K61" s="67">
        <v>49</v>
      </c>
      <c r="L61" s="68">
        <v>0</v>
      </c>
      <c r="M61" s="68">
        <v>0</v>
      </c>
      <c r="N61" s="69">
        <v>30</v>
      </c>
      <c r="O61" s="70">
        <v>0</v>
      </c>
      <c r="P61" s="71">
        <f t="shared" si="30"/>
        <v>79</v>
      </c>
      <c r="Q61" s="52">
        <f t="shared" si="22"/>
        <v>1.3394143876841695</v>
      </c>
      <c r="R61" s="73">
        <f t="shared" ref="R61:R75" si="35">SUM(S61:V61)</f>
        <v>17.247999999999998</v>
      </c>
      <c r="S61" s="68">
        <v>8</v>
      </c>
      <c r="T61" s="68">
        <v>0</v>
      </c>
      <c r="U61" s="68">
        <v>0</v>
      </c>
      <c r="V61" s="69">
        <v>9.2479999999999993</v>
      </c>
      <c r="W61" s="70">
        <v>0</v>
      </c>
      <c r="X61" s="71">
        <f t="shared" si="31"/>
        <v>17.247999999999998</v>
      </c>
      <c r="Y61" s="72">
        <f t="shared" ref="Y61:Y75" si="36">SUM(Z61:AC61)</f>
        <v>58</v>
      </c>
      <c r="Z61" s="67">
        <v>58</v>
      </c>
      <c r="AA61" s="68">
        <v>0</v>
      </c>
      <c r="AB61" s="68">
        <v>0</v>
      </c>
      <c r="AC61" s="69">
        <v>0</v>
      </c>
      <c r="AD61" s="70">
        <v>0</v>
      </c>
      <c r="AE61" s="71">
        <f t="shared" si="32"/>
        <v>58</v>
      </c>
      <c r="AF61" s="52">
        <f t="shared" si="25"/>
        <v>336.27087198515773</v>
      </c>
    </row>
    <row r="62" spans="1:32" ht="15" customHeight="1" x14ac:dyDescent="0.2">
      <c r="A62" s="56" t="s">
        <v>135</v>
      </c>
      <c r="B62" s="125" t="s">
        <v>102</v>
      </c>
      <c r="C62" s="66">
        <f>SUM(D62:G62)</f>
        <v>26.879000000000001</v>
      </c>
      <c r="D62" s="67">
        <v>0</v>
      </c>
      <c r="E62" s="68">
        <v>0</v>
      </c>
      <c r="F62" s="68">
        <v>0</v>
      </c>
      <c r="G62" s="69">
        <v>26.879000000000001</v>
      </c>
      <c r="H62" s="70">
        <v>0</v>
      </c>
      <c r="I62" s="71">
        <f t="shared" si="33"/>
        <v>26.879000000000001</v>
      </c>
      <c r="J62" s="110">
        <f t="shared" si="34"/>
        <v>27</v>
      </c>
      <c r="K62" s="67">
        <v>0</v>
      </c>
      <c r="L62" s="68">
        <v>0</v>
      </c>
      <c r="M62" s="68">
        <v>0</v>
      </c>
      <c r="N62" s="69">
        <v>27</v>
      </c>
      <c r="O62" s="70">
        <v>0</v>
      </c>
      <c r="P62" s="71">
        <f t="shared" si="30"/>
        <v>27</v>
      </c>
      <c r="Q62" s="52">
        <f t="shared" si="22"/>
        <v>1.0045016555675434</v>
      </c>
      <c r="R62" s="73">
        <f t="shared" si="35"/>
        <v>16.190000000000001</v>
      </c>
      <c r="S62" s="68">
        <v>0</v>
      </c>
      <c r="T62" s="68">
        <v>0</v>
      </c>
      <c r="U62" s="68">
        <v>0</v>
      </c>
      <c r="V62" s="69">
        <v>16.190000000000001</v>
      </c>
      <c r="W62" s="70">
        <v>0</v>
      </c>
      <c r="X62" s="71">
        <f t="shared" si="31"/>
        <v>16.190000000000001</v>
      </c>
      <c r="Y62" s="72">
        <f t="shared" si="36"/>
        <v>0</v>
      </c>
      <c r="Z62" s="67">
        <v>0</v>
      </c>
      <c r="AA62" s="68">
        <v>0</v>
      </c>
      <c r="AB62" s="68">
        <v>0</v>
      </c>
      <c r="AC62" s="69">
        <v>0</v>
      </c>
      <c r="AD62" s="70">
        <v>0</v>
      </c>
      <c r="AE62" s="71">
        <f t="shared" si="32"/>
        <v>0</v>
      </c>
      <c r="AF62" s="52">
        <f t="shared" si="25"/>
        <v>0</v>
      </c>
    </row>
    <row r="63" spans="1:32" ht="15" customHeight="1" x14ac:dyDescent="0.2">
      <c r="A63" s="56" t="s">
        <v>136</v>
      </c>
      <c r="B63" s="125" t="s">
        <v>103</v>
      </c>
      <c r="C63" s="66">
        <f>SUM(D63:G63)</f>
        <v>109.10006</v>
      </c>
      <c r="D63" s="67">
        <v>89.007159999999999</v>
      </c>
      <c r="E63" s="68">
        <v>0</v>
      </c>
      <c r="F63" s="68">
        <v>0</v>
      </c>
      <c r="G63" s="69">
        <v>20.0929</v>
      </c>
      <c r="H63" s="70">
        <v>0</v>
      </c>
      <c r="I63" s="71">
        <f t="shared" si="33"/>
        <v>109.10006</v>
      </c>
      <c r="J63" s="72">
        <f t="shared" si="34"/>
        <v>70</v>
      </c>
      <c r="K63" s="67">
        <v>64</v>
      </c>
      <c r="L63" s="68">
        <v>0</v>
      </c>
      <c r="M63" s="68">
        <v>0</v>
      </c>
      <c r="N63" s="69">
        <v>6</v>
      </c>
      <c r="O63" s="70">
        <v>0</v>
      </c>
      <c r="P63" s="71">
        <f t="shared" si="30"/>
        <v>70</v>
      </c>
      <c r="Q63" s="52">
        <f t="shared" si="22"/>
        <v>0.64161284604243118</v>
      </c>
      <c r="R63" s="73">
        <f t="shared" si="35"/>
        <v>75.581689999999995</v>
      </c>
      <c r="S63" s="68">
        <v>19.635189999999998</v>
      </c>
      <c r="T63" s="68">
        <v>0</v>
      </c>
      <c r="U63" s="68">
        <v>0</v>
      </c>
      <c r="V63" s="69">
        <v>55.9465</v>
      </c>
      <c r="W63" s="70">
        <v>0</v>
      </c>
      <c r="X63" s="71">
        <f t="shared" si="31"/>
        <v>75.581689999999995</v>
      </c>
      <c r="Y63" s="72">
        <f t="shared" si="36"/>
        <v>37</v>
      </c>
      <c r="Z63" s="67">
        <v>37</v>
      </c>
      <c r="AA63" s="68">
        <v>0</v>
      </c>
      <c r="AB63" s="68">
        <v>0</v>
      </c>
      <c r="AC63" s="69">
        <v>0</v>
      </c>
      <c r="AD63" s="70">
        <v>0</v>
      </c>
      <c r="AE63" s="71">
        <f t="shared" si="32"/>
        <v>37</v>
      </c>
      <c r="AF63" s="52">
        <f t="shared" si="25"/>
        <v>48.953655309903766</v>
      </c>
    </row>
    <row r="64" spans="1:32" ht="30" customHeight="1" x14ac:dyDescent="0.2">
      <c r="A64" s="100" t="s">
        <v>166</v>
      </c>
      <c r="B64" s="65" t="s">
        <v>106</v>
      </c>
      <c r="C64" s="66">
        <f>SUM(D64:G64)</f>
        <v>21.399000000000001</v>
      </c>
      <c r="D64" s="67">
        <v>0</v>
      </c>
      <c r="E64" s="68">
        <v>0</v>
      </c>
      <c r="F64" s="68">
        <v>0</v>
      </c>
      <c r="G64" s="69">
        <v>21.399000000000001</v>
      </c>
      <c r="H64" s="70">
        <v>0</v>
      </c>
      <c r="I64" s="71">
        <f t="shared" si="33"/>
        <v>21.399000000000001</v>
      </c>
      <c r="J64" s="72">
        <f t="shared" si="34"/>
        <v>0</v>
      </c>
      <c r="K64" s="67">
        <v>0</v>
      </c>
      <c r="L64" s="68">
        <v>0</v>
      </c>
      <c r="M64" s="68">
        <v>0</v>
      </c>
      <c r="N64" s="69">
        <v>0</v>
      </c>
      <c r="O64" s="70">
        <v>0</v>
      </c>
      <c r="P64" s="71">
        <f t="shared" si="30"/>
        <v>0</v>
      </c>
      <c r="Q64" s="52">
        <f t="shared" si="22"/>
        <v>0</v>
      </c>
      <c r="R64" s="73">
        <f t="shared" si="35"/>
        <v>3.8010000000000002</v>
      </c>
      <c r="S64" s="68">
        <v>0</v>
      </c>
      <c r="T64" s="68">
        <v>0</v>
      </c>
      <c r="U64" s="68">
        <v>0</v>
      </c>
      <c r="V64" s="69">
        <v>3.8010000000000002</v>
      </c>
      <c r="W64" s="70">
        <v>0</v>
      </c>
      <c r="X64" s="71">
        <f t="shared" si="31"/>
        <v>3.8010000000000002</v>
      </c>
      <c r="Y64" s="72">
        <f t="shared" si="36"/>
        <v>0</v>
      </c>
      <c r="Z64" s="67">
        <v>0</v>
      </c>
      <c r="AA64" s="68">
        <v>0</v>
      </c>
      <c r="AB64" s="68">
        <v>0</v>
      </c>
      <c r="AC64" s="69">
        <v>0</v>
      </c>
      <c r="AD64" s="70">
        <v>0</v>
      </c>
      <c r="AE64" s="71">
        <f t="shared" si="32"/>
        <v>0</v>
      </c>
      <c r="AF64" s="52">
        <f t="shared" si="25"/>
        <v>0</v>
      </c>
    </row>
    <row r="65" spans="1:32" s="122" customFormat="1" ht="15" customHeight="1" x14ac:dyDescent="0.2">
      <c r="A65" s="120" t="s">
        <v>137</v>
      </c>
      <c r="B65" s="57" t="s">
        <v>100</v>
      </c>
      <c r="C65" s="54">
        <f t="shared" si="26"/>
        <v>650.86336000000006</v>
      </c>
      <c r="D65" s="58">
        <v>453.55346000000003</v>
      </c>
      <c r="E65" s="59">
        <v>0</v>
      </c>
      <c r="F65" s="59">
        <v>0</v>
      </c>
      <c r="G65" s="60">
        <v>197.3099</v>
      </c>
      <c r="H65" s="61">
        <v>17.056999999999999</v>
      </c>
      <c r="I65" s="62">
        <f t="shared" ref="I65:I75" si="37">SUM(C65+H65)</f>
        <v>667.92036000000007</v>
      </c>
      <c r="J65" s="126">
        <f t="shared" si="34"/>
        <v>405</v>
      </c>
      <c r="K65" s="58">
        <v>324</v>
      </c>
      <c r="L65" s="59">
        <v>0</v>
      </c>
      <c r="M65" s="59">
        <v>0</v>
      </c>
      <c r="N65" s="60">
        <v>81</v>
      </c>
      <c r="O65" s="61">
        <v>20</v>
      </c>
      <c r="P65" s="62">
        <f t="shared" si="30"/>
        <v>425</v>
      </c>
      <c r="Q65" s="121">
        <f t="shared" si="22"/>
        <v>0.62225042134803832</v>
      </c>
      <c r="R65" s="64">
        <f t="shared" si="35"/>
        <v>171.02877000000001</v>
      </c>
      <c r="S65" s="59">
        <v>106.20377000000001</v>
      </c>
      <c r="T65" s="59">
        <v>0</v>
      </c>
      <c r="U65" s="59">
        <v>0</v>
      </c>
      <c r="V65" s="60">
        <v>64.825000000000003</v>
      </c>
      <c r="W65" s="61">
        <v>0</v>
      </c>
      <c r="X65" s="62">
        <f t="shared" si="31"/>
        <v>171.02877000000001</v>
      </c>
      <c r="Y65" s="54">
        <f t="shared" si="36"/>
        <v>455</v>
      </c>
      <c r="Z65" s="58">
        <v>370</v>
      </c>
      <c r="AA65" s="59">
        <v>0</v>
      </c>
      <c r="AB65" s="59">
        <v>0</v>
      </c>
      <c r="AC65" s="60">
        <v>85</v>
      </c>
      <c r="AD65" s="61">
        <v>20</v>
      </c>
      <c r="AE65" s="62">
        <f t="shared" si="32"/>
        <v>475</v>
      </c>
      <c r="AF65" s="121">
        <f t="shared" si="25"/>
        <v>266.03711176780371</v>
      </c>
    </row>
    <row r="66" spans="1:32" ht="28.5" x14ac:dyDescent="0.2">
      <c r="A66" s="100" t="s">
        <v>221</v>
      </c>
      <c r="B66" s="65" t="s">
        <v>5</v>
      </c>
      <c r="C66" s="66">
        <f t="shared" si="26"/>
        <v>35.448500000000003</v>
      </c>
      <c r="D66" s="67">
        <v>24.918500000000002</v>
      </c>
      <c r="E66" s="68">
        <v>4.4800000000000004</v>
      </c>
      <c r="F66" s="68">
        <v>0</v>
      </c>
      <c r="G66" s="69">
        <v>6.05</v>
      </c>
      <c r="H66" s="70">
        <v>0</v>
      </c>
      <c r="I66" s="71">
        <f t="shared" si="37"/>
        <v>35.448500000000003</v>
      </c>
      <c r="J66" s="72">
        <f t="shared" si="34"/>
        <v>0</v>
      </c>
      <c r="K66" s="67">
        <v>0</v>
      </c>
      <c r="L66" s="68">
        <v>0</v>
      </c>
      <c r="M66" s="68">
        <v>0</v>
      </c>
      <c r="N66" s="69">
        <v>0</v>
      </c>
      <c r="O66" s="70">
        <v>0</v>
      </c>
      <c r="P66" s="71">
        <f t="shared" si="30"/>
        <v>0</v>
      </c>
      <c r="Q66" s="52">
        <f t="shared" si="22"/>
        <v>0</v>
      </c>
      <c r="R66" s="73">
        <f t="shared" si="35"/>
        <v>0</v>
      </c>
      <c r="S66" s="68">
        <v>0</v>
      </c>
      <c r="T66" s="68">
        <v>0</v>
      </c>
      <c r="U66" s="68">
        <v>0</v>
      </c>
      <c r="V66" s="69">
        <v>0</v>
      </c>
      <c r="W66" s="70">
        <v>0</v>
      </c>
      <c r="X66" s="71">
        <f t="shared" si="31"/>
        <v>0</v>
      </c>
      <c r="Y66" s="72">
        <f t="shared" si="36"/>
        <v>0</v>
      </c>
      <c r="Z66" s="67">
        <v>0</v>
      </c>
      <c r="AA66" s="68">
        <v>0</v>
      </c>
      <c r="AB66" s="68">
        <v>0</v>
      </c>
      <c r="AC66" s="69">
        <v>0</v>
      </c>
      <c r="AD66" s="70">
        <v>0</v>
      </c>
      <c r="AE66" s="71">
        <f t="shared" si="32"/>
        <v>0</v>
      </c>
      <c r="AF66" s="52" t="e">
        <f t="shared" si="25"/>
        <v>#DIV/0!</v>
      </c>
    </row>
    <row r="67" spans="1:32" ht="15" customHeight="1" x14ac:dyDescent="0.2">
      <c r="A67" s="56" t="s">
        <v>138</v>
      </c>
      <c r="B67" s="65" t="s">
        <v>85</v>
      </c>
      <c r="C67" s="66">
        <f t="shared" si="26"/>
        <v>47.940870000000004</v>
      </c>
      <c r="D67" s="67">
        <v>0</v>
      </c>
      <c r="E67" s="68">
        <v>0</v>
      </c>
      <c r="F67" s="68">
        <v>0</v>
      </c>
      <c r="G67" s="69">
        <v>47.940870000000004</v>
      </c>
      <c r="H67" s="70">
        <v>0</v>
      </c>
      <c r="I67" s="71">
        <f t="shared" si="37"/>
        <v>47.940870000000004</v>
      </c>
      <c r="J67" s="72">
        <f t="shared" si="34"/>
        <v>64</v>
      </c>
      <c r="K67" s="67">
        <v>0</v>
      </c>
      <c r="L67" s="68">
        <v>0</v>
      </c>
      <c r="M67" s="68">
        <v>0</v>
      </c>
      <c r="N67" s="69">
        <v>64</v>
      </c>
      <c r="O67" s="70">
        <v>0</v>
      </c>
      <c r="P67" s="71">
        <f t="shared" si="30"/>
        <v>64</v>
      </c>
      <c r="Q67" s="52">
        <f t="shared" si="22"/>
        <v>1.334977859183615</v>
      </c>
      <c r="R67" s="73">
        <f t="shared" si="35"/>
        <v>0</v>
      </c>
      <c r="S67" s="68">
        <v>0</v>
      </c>
      <c r="T67" s="68">
        <v>0</v>
      </c>
      <c r="U67" s="68">
        <v>0</v>
      </c>
      <c r="V67" s="69">
        <v>0</v>
      </c>
      <c r="W67" s="70">
        <v>0</v>
      </c>
      <c r="X67" s="71">
        <f t="shared" si="31"/>
        <v>0</v>
      </c>
      <c r="Y67" s="72">
        <f t="shared" si="36"/>
        <v>33</v>
      </c>
      <c r="Z67" s="67">
        <v>0</v>
      </c>
      <c r="AA67" s="68">
        <v>0</v>
      </c>
      <c r="AB67" s="68">
        <v>0</v>
      </c>
      <c r="AC67" s="69">
        <v>33</v>
      </c>
      <c r="AD67" s="70">
        <v>0</v>
      </c>
      <c r="AE67" s="71">
        <f t="shared" si="32"/>
        <v>33</v>
      </c>
      <c r="AF67" s="52" t="e">
        <f t="shared" si="25"/>
        <v>#DIV/0!</v>
      </c>
    </row>
    <row r="68" spans="1:32" ht="15" customHeight="1" x14ac:dyDescent="0.2">
      <c r="A68" s="56" t="s">
        <v>139</v>
      </c>
      <c r="B68" s="65" t="s">
        <v>167</v>
      </c>
      <c r="C68" s="66">
        <f t="shared" si="26"/>
        <v>11.672000000000001</v>
      </c>
      <c r="D68" s="67">
        <v>0</v>
      </c>
      <c r="E68" s="68">
        <v>0</v>
      </c>
      <c r="F68" s="68">
        <v>0</v>
      </c>
      <c r="G68" s="69">
        <v>11.672000000000001</v>
      </c>
      <c r="H68" s="70">
        <v>0</v>
      </c>
      <c r="I68" s="71">
        <f t="shared" si="37"/>
        <v>11.672000000000001</v>
      </c>
      <c r="J68" s="72">
        <f t="shared" si="34"/>
        <v>4</v>
      </c>
      <c r="K68" s="67">
        <v>0</v>
      </c>
      <c r="L68" s="68">
        <v>0</v>
      </c>
      <c r="M68" s="68">
        <v>0</v>
      </c>
      <c r="N68" s="69">
        <v>4</v>
      </c>
      <c r="O68" s="70">
        <v>0</v>
      </c>
      <c r="P68" s="71">
        <f t="shared" si="30"/>
        <v>4</v>
      </c>
      <c r="Q68" s="52">
        <f t="shared" si="22"/>
        <v>0.3427004797806717</v>
      </c>
      <c r="R68" s="73">
        <f t="shared" si="35"/>
        <v>7.6689999999999996</v>
      </c>
      <c r="S68" s="68">
        <v>0</v>
      </c>
      <c r="T68" s="68">
        <v>0</v>
      </c>
      <c r="U68" s="68">
        <v>0</v>
      </c>
      <c r="V68" s="69">
        <v>7.6689999999999996</v>
      </c>
      <c r="W68" s="70">
        <v>3.161</v>
      </c>
      <c r="X68" s="71">
        <f t="shared" si="31"/>
        <v>10.83</v>
      </c>
      <c r="Y68" s="72">
        <f t="shared" si="36"/>
        <v>10</v>
      </c>
      <c r="Z68" s="67">
        <v>0</v>
      </c>
      <c r="AA68" s="68">
        <v>0</v>
      </c>
      <c r="AB68" s="68">
        <v>0</v>
      </c>
      <c r="AC68" s="69">
        <v>10</v>
      </c>
      <c r="AD68" s="70">
        <v>3</v>
      </c>
      <c r="AE68" s="71">
        <f t="shared" si="32"/>
        <v>13</v>
      </c>
      <c r="AF68" s="52">
        <f t="shared" si="25"/>
        <v>130.39509714434737</v>
      </c>
    </row>
    <row r="69" spans="1:32" ht="15" customHeight="1" x14ac:dyDescent="0.2">
      <c r="A69" s="56" t="s">
        <v>218</v>
      </c>
      <c r="B69" s="65" t="s">
        <v>219</v>
      </c>
      <c r="C69" s="66">
        <f t="shared" si="26"/>
        <v>0</v>
      </c>
      <c r="D69" s="67">
        <v>0</v>
      </c>
      <c r="E69" s="68">
        <v>0</v>
      </c>
      <c r="F69" s="68">
        <v>0</v>
      </c>
      <c r="G69" s="69">
        <v>0</v>
      </c>
      <c r="H69" s="70">
        <v>0</v>
      </c>
      <c r="I69" s="71">
        <f t="shared" si="37"/>
        <v>0</v>
      </c>
      <c r="J69" s="72">
        <f t="shared" si="34"/>
        <v>0</v>
      </c>
      <c r="K69" s="67">
        <v>0</v>
      </c>
      <c r="L69" s="68">
        <v>0</v>
      </c>
      <c r="M69" s="68">
        <v>0</v>
      </c>
      <c r="N69" s="69">
        <v>0</v>
      </c>
      <c r="O69" s="70">
        <v>0</v>
      </c>
      <c r="P69" s="71">
        <f t="shared" si="30"/>
        <v>0</v>
      </c>
      <c r="Q69" s="52" t="e">
        <f t="shared" si="22"/>
        <v>#DIV/0!</v>
      </c>
      <c r="R69" s="73">
        <f t="shared" si="35"/>
        <v>0</v>
      </c>
      <c r="S69" s="68">
        <v>0</v>
      </c>
      <c r="T69" s="68">
        <v>0</v>
      </c>
      <c r="U69" s="68">
        <v>0</v>
      </c>
      <c r="V69" s="69">
        <v>0</v>
      </c>
      <c r="W69" s="70">
        <v>0</v>
      </c>
      <c r="X69" s="71">
        <f t="shared" si="31"/>
        <v>0</v>
      </c>
      <c r="Y69" s="72">
        <f t="shared" si="36"/>
        <v>0</v>
      </c>
      <c r="Z69" s="67">
        <v>0</v>
      </c>
      <c r="AA69" s="68">
        <v>0</v>
      </c>
      <c r="AB69" s="68">
        <v>0</v>
      </c>
      <c r="AC69" s="69">
        <v>0</v>
      </c>
      <c r="AD69" s="70">
        <v>0</v>
      </c>
      <c r="AE69" s="71">
        <f t="shared" si="32"/>
        <v>0</v>
      </c>
      <c r="AF69" s="52" t="e">
        <f t="shared" si="25"/>
        <v>#DIV/0!</v>
      </c>
    </row>
    <row r="70" spans="1:32" ht="15" customHeight="1" x14ac:dyDescent="0.2">
      <c r="A70" s="56">
        <v>518.54899999999998</v>
      </c>
      <c r="B70" s="65" t="s">
        <v>36</v>
      </c>
      <c r="C70" s="66">
        <f t="shared" si="26"/>
        <v>5.952</v>
      </c>
      <c r="D70" s="67">
        <v>1.5</v>
      </c>
      <c r="E70" s="68">
        <v>0</v>
      </c>
      <c r="F70" s="68">
        <v>0</v>
      </c>
      <c r="G70" s="69">
        <v>4.452</v>
      </c>
      <c r="H70" s="70">
        <v>0</v>
      </c>
      <c r="I70" s="71">
        <f t="shared" si="37"/>
        <v>5.952</v>
      </c>
      <c r="J70" s="72">
        <f t="shared" si="34"/>
        <v>0</v>
      </c>
      <c r="K70" s="67">
        <v>0</v>
      </c>
      <c r="L70" s="68">
        <v>0</v>
      </c>
      <c r="M70" s="68">
        <v>0</v>
      </c>
      <c r="N70" s="69">
        <v>0</v>
      </c>
      <c r="O70" s="70">
        <v>0</v>
      </c>
      <c r="P70" s="71">
        <f t="shared" si="30"/>
        <v>0</v>
      </c>
      <c r="Q70" s="52">
        <f t="shared" si="22"/>
        <v>0</v>
      </c>
      <c r="R70" s="73">
        <f t="shared" si="35"/>
        <v>28.1</v>
      </c>
      <c r="S70" s="68">
        <v>25.8</v>
      </c>
      <c r="T70" s="68">
        <v>0</v>
      </c>
      <c r="U70" s="68">
        <v>0</v>
      </c>
      <c r="V70" s="69">
        <v>2.2999999999999998</v>
      </c>
      <c r="W70" s="70">
        <v>0</v>
      </c>
      <c r="X70" s="71">
        <f t="shared" si="31"/>
        <v>28.1</v>
      </c>
      <c r="Y70" s="72">
        <f t="shared" si="36"/>
        <v>0</v>
      </c>
      <c r="Z70" s="67">
        <v>0</v>
      </c>
      <c r="AA70" s="68">
        <v>0</v>
      </c>
      <c r="AB70" s="68">
        <v>0</v>
      </c>
      <c r="AC70" s="69">
        <v>0</v>
      </c>
      <c r="AD70" s="70">
        <v>0</v>
      </c>
      <c r="AE70" s="71">
        <f t="shared" si="32"/>
        <v>0</v>
      </c>
      <c r="AF70" s="52">
        <f t="shared" si="25"/>
        <v>0</v>
      </c>
    </row>
    <row r="71" spans="1:32" ht="15" customHeight="1" x14ac:dyDescent="0.2">
      <c r="A71" s="56" t="s">
        <v>174</v>
      </c>
      <c r="B71" s="65" t="s">
        <v>68</v>
      </c>
      <c r="C71" s="66">
        <f t="shared" si="26"/>
        <v>37.420999999999999</v>
      </c>
      <c r="D71" s="67">
        <v>1.022</v>
      </c>
      <c r="E71" s="68">
        <v>0</v>
      </c>
      <c r="F71" s="68">
        <v>0</v>
      </c>
      <c r="G71" s="69">
        <v>36.399000000000001</v>
      </c>
      <c r="H71" s="70">
        <v>0</v>
      </c>
      <c r="I71" s="71">
        <f t="shared" si="37"/>
        <v>37.420999999999999</v>
      </c>
      <c r="J71" s="72">
        <f t="shared" si="34"/>
        <v>51</v>
      </c>
      <c r="K71" s="67">
        <v>23</v>
      </c>
      <c r="L71" s="68">
        <v>0</v>
      </c>
      <c r="M71" s="68">
        <v>0</v>
      </c>
      <c r="N71" s="69">
        <v>28</v>
      </c>
      <c r="O71" s="70">
        <v>0</v>
      </c>
      <c r="P71" s="71">
        <f t="shared" si="30"/>
        <v>51</v>
      </c>
      <c r="Q71" s="52">
        <f t="shared" si="22"/>
        <v>1.3628711151492479</v>
      </c>
      <c r="R71" s="73">
        <f t="shared" si="35"/>
        <v>34.512</v>
      </c>
      <c r="S71" s="68">
        <v>27.36</v>
      </c>
      <c r="T71" s="68">
        <v>0</v>
      </c>
      <c r="U71" s="68">
        <v>0</v>
      </c>
      <c r="V71" s="69">
        <v>7.1520000000000001</v>
      </c>
      <c r="W71" s="70">
        <v>0</v>
      </c>
      <c r="X71" s="71">
        <f t="shared" si="31"/>
        <v>34.512</v>
      </c>
      <c r="Y71" s="72">
        <f t="shared" si="36"/>
        <v>37</v>
      </c>
      <c r="Z71" s="67">
        <v>27</v>
      </c>
      <c r="AA71" s="68">
        <v>0</v>
      </c>
      <c r="AB71" s="68">
        <v>0</v>
      </c>
      <c r="AC71" s="69">
        <v>10</v>
      </c>
      <c r="AD71" s="70">
        <v>0</v>
      </c>
      <c r="AE71" s="71">
        <f t="shared" si="32"/>
        <v>37</v>
      </c>
      <c r="AF71" s="52">
        <f t="shared" si="25"/>
        <v>107.20908669448308</v>
      </c>
    </row>
    <row r="72" spans="1:32" s="122" customFormat="1" ht="15" customHeight="1" x14ac:dyDescent="0.2">
      <c r="A72" s="120" t="s">
        <v>145</v>
      </c>
      <c r="B72" s="57" t="s">
        <v>10</v>
      </c>
      <c r="C72" s="54">
        <f t="shared" si="26"/>
        <v>1829.5059999999999</v>
      </c>
      <c r="D72" s="58">
        <v>1423.0051599999999</v>
      </c>
      <c r="E72" s="59">
        <v>0</v>
      </c>
      <c r="F72" s="59">
        <v>0</v>
      </c>
      <c r="G72" s="60">
        <v>406.50084000000004</v>
      </c>
      <c r="H72" s="61">
        <v>35.935000000000002</v>
      </c>
      <c r="I72" s="62">
        <f t="shared" si="37"/>
        <v>1865.4409999999998</v>
      </c>
      <c r="J72" s="54">
        <f t="shared" si="34"/>
        <v>2496</v>
      </c>
      <c r="K72" s="58">
        <v>1493</v>
      </c>
      <c r="L72" s="59">
        <v>0</v>
      </c>
      <c r="M72" s="59">
        <v>0</v>
      </c>
      <c r="N72" s="60">
        <v>1003</v>
      </c>
      <c r="O72" s="61">
        <v>40</v>
      </c>
      <c r="P72" s="62">
        <f t="shared" si="30"/>
        <v>2536</v>
      </c>
      <c r="Q72" s="121">
        <f t="shared" si="22"/>
        <v>1.3643027134100683</v>
      </c>
      <c r="R72" s="64">
        <f t="shared" si="35"/>
        <v>1531.8249999999998</v>
      </c>
      <c r="S72" s="59">
        <v>1144.7991399999999</v>
      </c>
      <c r="T72" s="59">
        <v>0</v>
      </c>
      <c r="U72" s="59">
        <v>0</v>
      </c>
      <c r="V72" s="60">
        <v>387.02585999999997</v>
      </c>
      <c r="W72" s="61">
        <v>0</v>
      </c>
      <c r="X72" s="62">
        <f t="shared" si="31"/>
        <v>1531.8249999999998</v>
      </c>
      <c r="Y72" s="54">
        <f t="shared" si="36"/>
        <v>2596</v>
      </c>
      <c r="Z72" s="58">
        <v>1500</v>
      </c>
      <c r="AA72" s="59">
        <v>0</v>
      </c>
      <c r="AB72" s="59">
        <v>0</v>
      </c>
      <c r="AC72" s="60">
        <v>1096</v>
      </c>
      <c r="AD72" s="61">
        <v>40</v>
      </c>
      <c r="AE72" s="62">
        <f t="shared" si="32"/>
        <v>2636</v>
      </c>
      <c r="AF72" s="121">
        <f t="shared" si="25"/>
        <v>169.47105576681412</v>
      </c>
    </row>
    <row r="73" spans="1:32" s="55" customFormat="1" ht="15" customHeight="1" x14ac:dyDescent="0.2">
      <c r="A73" s="127"/>
      <c r="B73" s="128" t="s">
        <v>101</v>
      </c>
      <c r="C73" s="66">
        <f t="shared" si="26"/>
        <v>358.25328999999999</v>
      </c>
      <c r="D73" s="67">
        <v>1.5</v>
      </c>
      <c r="E73" s="68">
        <v>18.88</v>
      </c>
      <c r="F73" s="68">
        <v>260.8</v>
      </c>
      <c r="G73" s="69">
        <v>77.07329</v>
      </c>
      <c r="H73" s="70">
        <v>24.822209999999998</v>
      </c>
      <c r="I73" s="95">
        <f t="shared" si="37"/>
        <v>383.07549999999998</v>
      </c>
      <c r="J73" s="110">
        <f t="shared" si="34"/>
        <v>-76.800000000000011</v>
      </c>
      <c r="K73" s="67">
        <v>0</v>
      </c>
      <c r="L73" s="68">
        <v>19</v>
      </c>
      <c r="M73" s="68">
        <v>163.19999999999999</v>
      </c>
      <c r="N73" s="69">
        <v>-259</v>
      </c>
      <c r="O73" s="70">
        <v>0</v>
      </c>
      <c r="P73" s="95">
        <f t="shared" si="30"/>
        <v>-76.800000000000011</v>
      </c>
      <c r="Q73" s="52">
        <f t="shared" si="22"/>
        <v>-0.21437346744254607</v>
      </c>
      <c r="R73" s="73">
        <f t="shared" si="35"/>
        <v>99.119680000000017</v>
      </c>
      <c r="S73" s="68">
        <v>0</v>
      </c>
      <c r="T73" s="68">
        <v>13</v>
      </c>
      <c r="U73" s="68">
        <v>221.3</v>
      </c>
      <c r="V73" s="69">
        <v>-135.18031999999999</v>
      </c>
      <c r="W73" s="70">
        <v>3.8270000000000005E-2</v>
      </c>
      <c r="X73" s="95">
        <f t="shared" si="31"/>
        <v>99.157950000000014</v>
      </c>
      <c r="Y73" s="72">
        <f t="shared" si="36"/>
        <v>-62</v>
      </c>
      <c r="Z73" s="67">
        <v>0</v>
      </c>
      <c r="AA73" s="68">
        <v>19</v>
      </c>
      <c r="AB73" s="68">
        <v>0</v>
      </c>
      <c r="AC73" s="69">
        <v>-81</v>
      </c>
      <c r="AD73" s="70">
        <v>0</v>
      </c>
      <c r="AE73" s="95">
        <f t="shared" si="32"/>
        <v>-62</v>
      </c>
      <c r="AF73" s="52">
        <f t="shared" si="25"/>
        <v>-62.550645845507155</v>
      </c>
    </row>
    <row r="74" spans="1:32" s="55" customFormat="1" ht="15" customHeight="1" x14ac:dyDescent="0.2">
      <c r="A74" s="101" t="s">
        <v>140</v>
      </c>
      <c r="B74" s="128" t="s">
        <v>168</v>
      </c>
      <c r="C74" s="66">
        <f t="shared" si="26"/>
        <v>309.3</v>
      </c>
      <c r="D74" s="67">
        <v>0</v>
      </c>
      <c r="E74" s="68">
        <v>0</v>
      </c>
      <c r="F74" s="68">
        <v>260.8</v>
      </c>
      <c r="G74" s="69">
        <v>48.5</v>
      </c>
      <c r="H74" s="70">
        <v>0</v>
      </c>
      <c r="I74" s="95">
        <f t="shared" si="37"/>
        <v>309.3</v>
      </c>
      <c r="J74" s="110">
        <f t="shared" si="34"/>
        <v>163.19999999999999</v>
      </c>
      <c r="K74" s="67">
        <v>0</v>
      </c>
      <c r="L74" s="68">
        <v>0</v>
      </c>
      <c r="M74" s="68">
        <v>163.19999999999999</v>
      </c>
      <c r="N74" s="69">
        <v>0</v>
      </c>
      <c r="O74" s="70">
        <v>0</v>
      </c>
      <c r="P74" s="95">
        <f t="shared" si="30"/>
        <v>163.19999999999999</v>
      </c>
      <c r="Q74" s="129">
        <f t="shared" si="22"/>
        <v>0.52764306498545099</v>
      </c>
      <c r="R74" s="73">
        <f t="shared" si="35"/>
        <v>199.60000000000002</v>
      </c>
      <c r="S74" s="68">
        <v>0</v>
      </c>
      <c r="T74" s="68">
        <v>0</v>
      </c>
      <c r="U74" s="68">
        <v>221.3</v>
      </c>
      <c r="V74" s="69">
        <v>-21.7</v>
      </c>
      <c r="W74" s="70">
        <v>0</v>
      </c>
      <c r="X74" s="95">
        <f t="shared" si="31"/>
        <v>199.60000000000002</v>
      </c>
      <c r="Y74" s="72">
        <f t="shared" si="36"/>
        <v>0</v>
      </c>
      <c r="Z74" s="67">
        <v>0</v>
      </c>
      <c r="AA74" s="68">
        <v>0</v>
      </c>
      <c r="AB74" s="68">
        <v>0</v>
      </c>
      <c r="AC74" s="69">
        <v>0</v>
      </c>
      <c r="AD74" s="70">
        <v>0</v>
      </c>
      <c r="AE74" s="95">
        <f t="shared" si="32"/>
        <v>0</v>
      </c>
      <c r="AF74" s="52">
        <f t="shared" si="25"/>
        <v>0</v>
      </c>
    </row>
    <row r="75" spans="1:32" ht="15" customHeight="1" thickBot="1" x14ac:dyDescent="0.25">
      <c r="A75" s="56">
        <v>591.59500000000003</v>
      </c>
      <c r="B75" s="65" t="s">
        <v>93</v>
      </c>
      <c r="C75" s="66">
        <f t="shared" si="26"/>
        <v>0</v>
      </c>
      <c r="D75" s="67">
        <v>0</v>
      </c>
      <c r="E75" s="68">
        <v>0</v>
      </c>
      <c r="F75" s="68">
        <v>0</v>
      </c>
      <c r="G75" s="69">
        <v>0</v>
      </c>
      <c r="H75" s="70">
        <v>0</v>
      </c>
      <c r="I75" s="71">
        <f t="shared" si="37"/>
        <v>0</v>
      </c>
      <c r="J75" s="110">
        <f t="shared" si="34"/>
        <v>0</v>
      </c>
      <c r="K75" s="67">
        <v>0</v>
      </c>
      <c r="L75" s="68">
        <v>0</v>
      </c>
      <c r="M75" s="68">
        <v>0</v>
      </c>
      <c r="N75" s="69">
        <v>0</v>
      </c>
      <c r="O75" s="70">
        <v>0</v>
      </c>
      <c r="P75" s="71">
        <f t="shared" si="30"/>
        <v>0</v>
      </c>
      <c r="Q75" s="105" t="e">
        <f t="shared" si="22"/>
        <v>#DIV/0!</v>
      </c>
      <c r="R75" s="64">
        <f t="shared" si="35"/>
        <v>0</v>
      </c>
      <c r="S75" s="68">
        <v>0</v>
      </c>
      <c r="T75" s="68">
        <v>0</v>
      </c>
      <c r="U75" s="68">
        <v>0</v>
      </c>
      <c r="V75" s="69">
        <v>0</v>
      </c>
      <c r="W75" s="70">
        <v>0</v>
      </c>
      <c r="X75" s="71">
        <f t="shared" si="31"/>
        <v>0</v>
      </c>
      <c r="Y75" s="130">
        <f t="shared" si="36"/>
        <v>0</v>
      </c>
      <c r="Z75" s="67">
        <v>0</v>
      </c>
      <c r="AA75" s="68">
        <v>0</v>
      </c>
      <c r="AB75" s="68">
        <v>0</v>
      </c>
      <c r="AC75" s="69">
        <v>0</v>
      </c>
      <c r="AD75" s="70">
        <v>0</v>
      </c>
      <c r="AE75" s="71">
        <f t="shared" si="32"/>
        <v>0</v>
      </c>
      <c r="AF75" s="131" t="e">
        <f t="shared" si="25"/>
        <v>#DIV/0!</v>
      </c>
    </row>
    <row r="76" spans="1:32" ht="16.5" thickBot="1" x14ac:dyDescent="0.25">
      <c r="A76" s="132" t="s">
        <v>14</v>
      </c>
      <c r="B76" s="27" t="s">
        <v>17</v>
      </c>
      <c r="C76" s="33">
        <f t="shared" ref="C76:H76" si="38">SUM(C10+C36)</f>
        <v>28093.469010000001</v>
      </c>
      <c r="D76" s="133">
        <f t="shared" si="38"/>
        <v>3836</v>
      </c>
      <c r="E76" s="134">
        <f t="shared" si="38"/>
        <v>17820.956999999999</v>
      </c>
      <c r="F76" s="134">
        <f t="shared" si="38"/>
        <v>993.90210000000002</v>
      </c>
      <c r="G76" s="135">
        <f t="shared" si="38"/>
        <v>5442.6099100000001</v>
      </c>
      <c r="H76" s="136">
        <f t="shared" si="38"/>
        <v>991.7196899999999</v>
      </c>
      <c r="I76" s="108">
        <f>SUM(C76+H76)</f>
        <v>29085.188699999999</v>
      </c>
      <c r="J76" s="33">
        <f t="shared" ref="J76:O76" si="39">SUM(J10+J36)</f>
        <v>28214.692999999999</v>
      </c>
      <c r="K76" s="133">
        <f t="shared" si="39"/>
        <v>3848.6</v>
      </c>
      <c r="L76" s="134">
        <f t="shared" si="39"/>
        <v>18906.885999999999</v>
      </c>
      <c r="M76" s="134">
        <f t="shared" si="39"/>
        <v>484.20699999999999</v>
      </c>
      <c r="N76" s="135">
        <f t="shared" si="39"/>
        <v>4975</v>
      </c>
      <c r="O76" s="136">
        <f t="shared" si="39"/>
        <v>976</v>
      </c>
      <c r="P76" s="108">
        <f>SUM(J76+O76)</f>
        <v>29190.692999999999</v>
      </c>
      <c r="Q76" s="32">
        <f t="shared" si="22"/>
        <v>1.0043150238924516</v>
      </c>
      <c r="R76" s="137">
        <f t="shared" ref="R76:W76" si="40">SUM(R10+R36)</f>
        <v>20580.688480000001</v>
      </c>
      <c r="S76" s="134">
        <f t="shared" si="40"/>
        <v>3165.9643299999993</v>
      </c>
      <c r="T76" s="134">
        <f t="shared" si="40"/>
        <v>13872.04934</v>
      </c>
      <c r="U76" s="134">
        <f t="shared" si="40"/>
        <v>492.68806000000006</v>
      </c>
      <c r="V76" s="135">
        <f t="shared" si="40"/>
        <v>3049.98675</v>
      </c>
      <c r="W76" s="136">
        <f t="shared" si="40"/>
        <v>360.01655</v>
      </c>
      <c r="X76" s="108">
        <f>SUM(R76+W76)</f>
        <v>20940.705030000001</v>
      </c>
      <c r="Y76" s="138">
        <f t="shared" ref="Y76:AD76" si="41">SUM(Y10+Y36)</f>
        <v>28508</v>
      </c>
      <c r="Z76" s="133">
        <f t="shared" si="41"/>
        <v>4481</v>
      </c>
      <c r="AA76" s="134">
        <f t="shared" si="41"/>
        <v>19115</v>
      </c>
      <c r="AB76" s="134">
        <f t="shared" si="41"/>
        <v>0</v>
      </c>
      <c r="AC76" s="135">
        <f t="shared" si="41"/>
        <v>4912</v>
      </c>
      <c r="AD76" s="136">
        <f t="shared" si="41"/>
        <v>1143</v>
      </c>
      <c r="AE76" s="108">
        <f>SUM(Y76+AD76)</f>
        <v>29651</v>
      </c>
      <c r="AF76" s="105">
        <f>Y76/R76*100</f>
        <v>138.51820374086921</v>
      </c>
    </row>
    <row r="77" spans="1:32" s="148" customFormat="1" ht="16.5" thickBot="1" x14ac:dyDescent="0.25">
      <c r="A77" s="139"/>
      <c r="B77" s="140"/>
      <c r="C77" s="141"/>
      <c r="D77" s="142"/>
      <c r="E77" s="143"/>
      <c r="F77" s="143"/>
      <c r="G77" s="144"/>
      <c r="H77" s="145"/>
      <c r="I77" s="146"/>
      <c r="J77" s="141"/>
      <c r="K77" s="142"/>
      <c r="L77" s="143"/>
      <c r="M77" s="143"/>
      <c r="N77" s="144"/>
      <c r="O77" s="145"/>
      <c r="P77" s="146"/>
      <c r="Q77" s="42"/>
      <c r="R77" s="147"/>
      <c r="S77" s="143"/>
      <c r="T77" s="143"/>
      <c r="U77" s="143"/>
      <c r="V77" s="144"/>
      <c r="W77" s="145"/>
      <c r="X77" s="146"/>
      <c r="Y77" s="141"/>
      <c r="Z77" s="142"/>
      <c r="AA77" s="143"/>
      <c r="AB77" s="143"/>
      <c r="AC77" s="144"/>
      <c r="AD77" s="145"/>
      <c r="AE77" s="146"/>
      <c r="AF77" s="42"/>
    </row>
    <row r="78" spans="1:32" s="148" customFormat="1" ht="26.25" thickBot="1" x14ac:dyDescent="0.25">
      <c r="A78" s="149" t="s">
        <v>15</v>
      </c>
      <c r="B78" s="150" t="s">
        <v>217</v>
      </c>
      <c r="C78" s="151">
        <f>SUM(D78:G78)</f>
        <v>0</v>
      </c>
      <c r="D78" s="152" t="s">
        <v>31</v>
      </c>
      <c r="E78" s="153">
        <v>0</v>
      </c>
      <c r="F78" s="153">
        <v>0</v>
      </c>
      <c r="G78" s="154" t="s">
        <v>31</v>
      </c>
      <c r="H78" s="155">
        <v>0</v>
      </c>
      <c r="I78" s="51">
        <f>SUM(C78+H78)</f>
        <v>0</v>
      </c>
      <c r="J78" s="151">
        <f>SUM(K78:N78)</f>
        <v>0</v>
      </c>
      <c r="K78" s="152" t="s">
        <v>31</v>
      </c>
      <c r="L78" s="153">
        <v>0</v>
      </c>
      <c r="M78" s="153">
        <v>0</v>
      </c>
      <c r="N78" s="154" t="s">
        <v>31</v>
      </c>
      <c r="O78" s="155">
        <v>0</v>
      </c>
      <c r="P78" s="51">
        <f>SUM(J78+O78)</f>
        <v>0</v>
      </c>
      <c r="Q78" s="52" t="e">
        <f>J78/C78</f>
        <v>#DIV/0!</v>
      </c>
      <c r="R78" s="156">
        <f>SUM(S78:V78)</f>
        <v>0</v>
      </c>
      <c r="S78" s="157" t="s">
        <v>31</v>
      </c>
      <c r="T78" s="153">
        <v>0</v>
      </c>
      <c r="U78" s="153">
        <v>0</v>
      </c>
      <c r="V78" s="154" t="s">
        <v>31</v>
      </c>
      <c r="W78" s="155">
        <v>0</v>
      </c>
      <c r="X78" s="51">
        <f>SUM(R78+W78)</f>
        <v>0</v>
      </c>
      <c r="Y78" s="158">
        <f>SUM(Z78:AC78)</f>
        <v>0</v>
      </c>
      <c r="Z78" s="152" t="s">
        <v>31</v>
      </c>
      <c r="AA78" s="153">
        <v>0</v>
      </c>
      <c r="AB78" s="153">
        <v>0</v>
      </c>
      <c r="AC78" s="154" t="s">
        <v>31</v>
      </c>
      <c r="AD78" s="155">
        <v>0</v>
      </c>
      <c r="AE78" s="51">
        <f>SUM(Y78+AD78)</f>
        <v>0</v>
      </c>
      <c r="AF78" s="52" t="e">
        <f>Y78/R78*100</f>
        <v>#DIV/0!</v>
      </c>
    </row>
    <row r="79" spans="1:32" ht="15.75" thickBot="1" x14ac:dyDescent="0.25">
      <c r="A79" s="159"/>
      <c r="B79" s="160"/>
      <c r="C79" s="161"/>
      <c r="D79" s="162"/>
      <c r="E79" s="163"/>
      <c r="F79" s="163"/>
      <c r="G79" s="164"/>
      <c r="H79" s="165"/>
      <c r="I79" s="166"/>
      <c r="J79" s="161"/>
      <c r="K79" s="162"/>
      <c r="L79" s="163"/>
      <c r="M79" s="163"/>
      <c r="N79" s="164"/>
      <c r="O79" s="165"/>
      <c r="P79" s="166"/>
      <c r="Q79" s="105"/>
      <c r="R79" s="167"/>
      <c r="S79" s="163"/>
      <c r="T79" s="163"/>
      <c r="U79" s="163"/>
      <c r="V79" s="164"/>
      <c r="W79" s="165"/>
      <c r="X79" s="166"/>
      <c r="Y79" s="168"/>
      <c r="Z79" s="162"/>
      <c r="AA79" s="163"/>
      <c r="AB79" s="163"/>
      <c r="AC79" s="164"/>
      <c r="AD79" s="165"/>
      <c r="AE79" s="166"/>
      <c r="AF79" s="105"/>
    </row>
    <row r="80" spans="1:32" s="55" customFormat="1" ht="16.5" thickBot="1" x14ac:dyDescent="0.25">
      <c r="A80" s="169" t="s">
        <v>16</v>
      </c>
      <c r="B80" s="27" t="s">
        <v>159</v>
      </c>
      <c r="C80" s="33">
        <f t="shared" ref="C80:H80" si="42">SUM(C76)</f>
        <v>28093.469010000001</v>
      </c>
      <c r="D80" s="29">
        <f t="shared" si="42"/>
        <v>3836</v>
      </c>
      <c r="E80" s="30">
        <f t="shared" si="42"/>
        <v>17820.956999999999</v>
      </c>
      <c r="F80" s="30">
        <f t="shared" si="42"/>
        <v>993.90210000000002</v>
      </c>
      <c r="G80" s="107">
        <f t="shared" si="42"/>
        <v>5442.6099100000001</v>
      </c>
      <c r="H80" s="28">
        <f t="shared" si="42"/>
        <v>991.7196899999999</v>
      </c>
      <c r="I80" s="108">
        <f>SUM(C80+H80)</f>
        <v>29085.188699999999</v>
      </c>
      <c r="J80" s="33">
        <f t="shared" ref="J80:O80" si="43">SUM(J76)</f>
        <v>28214.692999999999</v>
      </c>
      <c r="K80" s="29">
        <f t="shared" si="43"/>
        <v>3848.6</v>
      </c>
      <c r="L80" s="30">
        <f t="shared" si="43"/>
        <v>18906.885999999999</v>
      </c>
      <c r="M80" s="30">
        <f t="shared" si="43"/>
        <v>484.20699999999999</v>
      </c>
      <c r="N80" s="107">
        <f t="shared" si="43"/>
        <v>4975</v>
      </c>
      <c r="O80" s="28">
        <f t="shared" si="43"/>
        <v>976</v>
      </c>
      <c r="P80" s="108">
        <f>SUM(J80+O80)</f>
        <v>29190.692999999999</v>
      </c>
      <c r="Q80" s="32">
        <f>J80/C80</f>
        <v>1.0043150238924516</v>
      </c>
      <c r="R80" s="137">
        <f t="shared" ref="R80:W80" si="44">SUM(R76)</f>
        <v>20580.688480000001</v>
      </c>
      <c r="S80" s="30">
        <f t="shared" si="44"/>
        <v>3165.9643299999993</v>
      </c>
      <c r="T80" s="30">
        <f t="shared" si="44"/>
        <v>13872.04934</v>
      </c>
      <c r="U80" s="30">
        <f t="shared" si="44"/>
        <v>492.68806000000006</v>
      </c>
      <c r="V80" s="107">
        <f t="shared" si="44"/>
        <v>3049.98675</v>
      </c>
      <c r="W80" s="28">
        <f t="shared" si="44"/>
        <v>360.01655</v>
      </c>
      <c r="X80" s="108">
        <f>SUM(R80+W80)</f>
        <v>20940.705030000001</v>
      </c>
      <c r="Y80" s="138">
        <f t="shared" ref="Y80:AD80" si="45">SUM(Y76)</f>
        <v>28508</v>
      </c>
      <c r="Z80" s="29">
        <f t="shared" si="45"/>
        <v>4481</v>
      </c>
      <c r="AA80" s="30">
        <f t="shared" si="45"/>
        <v>19115</v>
      </c>
      <c r="AB80" s="30">
        <f t="shared" si="45"/>
        <v>0</v>
      </c>
      <c r="AC80" s="107">
        <f t="shared" si="45"/>
        <v>4912</v>
      </c>
      <c r="AD80" s="28">
        <f t="shared" si="45"/>
        <v>1143</v>
      </c>
      <c r="AE80" s="108">
        <f>SUM(Y80+AD80)</f>
        <v>29651</v>
      </c>
      <c r="AF80" s="32">
        <f>Y80/R80*100</f>
        <v>138.51820374086921</v>
      </c>
    </row>
    <row r="81" spans="1:32" ht="15" x14ac:dyDescent="0.2">
      <c r="A81" s="2"/>
      <c r="B81" s="170"/>
      <c r="C81" s="2"/>
      <c r="D81" s="2"/>
      <c r="E81" s="2"/>
      <c r="F81" s="2"/>
      <c r="G81" s="2"/>
      <c r="H81" s="2"/>
      <c r="M81" s="2"/>
      <c r="R81" s="2"/>
      <c r="S81" s="2"/>
      <c r="T81" s="2"/>
      <c r="U81" s="2"/>
      <c r="V81" s="2"/>
      <c r="W81" s="2"/>
      <c r="AB81" s="2"/>
    </row>
    <row r="82" spans="1:32" ht="15" x14ac:dyDescent="0.2">
      <c r="A82" s="2"/>
      <c r="B82" s="170"/>
      <c r="C82" s="2"/>
      <c r="D82" s="2"/>
      <c r="E82" s="2"/>
      <c r="F82" s="2"/>
      <c r="G82" s="2"/>
      <c r="H82" s="2"/>
      <c r="M82" s="2"/>
      <c r="R82" s="2"/>
      <c r="S82" s="2"/>
      <c r="T82" s="2"/>
      <c r="U82" s="2"/>
      <c r="V82" s="2"/>
      <c r="W82" s="2"/>
      <c r="AB82" s="2"/>
    </row>
    <row r="83" spans="1:32" ht="15" x14ac:dyDescent="0.2">
      <c r="A83" s="2"/>
      <c r="B83" s="170"/>
      <c r="C83" s="2"/>
      <c r="D83" s="2"/>
      <c r="E83" s="2"/>
      <c r="F83" s="2"/>
      <c r="G83" s="2"/>
      <c r="H83" s="2"/>
      <c r="M83" s="2"/>
      <c r="R83" s="2"/>
      <c r="S83" s="2"/>
      <c r="T83" s="2"/>
      <c r="U83" s="2"/>
      <c r="V83" s="2"/>
      <c r="W83" s="2"/>
      <c r="AB83" s="2"/>
    </row>
    <row r="84" spans="1:32" ht="15" x14ac:dyDescent="0.2">
      <c r="A84" s="2"/>
      <c r="B84" s="170"/>
      <c r="C84" s="2"/>
      <c r="D84" s="2"/>
      <c r="E84" s="2"/>
      <c r="F84" s="2"/>
      <c r="G84" s="2"/>
      <c r="H84" s="2"/>
      <c r="M84" s="2"/>
      <c r="R84" s="2"/>
      <c r="S84" s="2"/>
      <c r="T84" s="2"/>
      <c r="U84" s="2"/>
      <c r="V84" s="2"/>
      <c r="W84" s="2"/>
      <c r="AB84" s="2"/>
    </row>
    <row r="85" spans="1:32" ht="15" x14ac:dyDescent="0.2">
      <c r="A85" s="2"/>
      <c r="B85" s="170"/>
      <c r="C85" s="2"/>
      <c r="D85" s="2"/>
      <c r="E85" s="2"/>
      <c r="F85" s="2"/>
      <c r="G85" s="2"/>
      <c r="H85" s="2"/>
      <c r="M85" s="2"/>
      <c r="R85" s="2"/>
      <c r="S85" s="2"/>
      <c r="T85" s="2"/>
      <c r="U85" s="2"/>
      <c r="V85" s="2"/>
      <c r="W85" s="2"/>
      <c r="AB85" s="2"/>
    </row>
    <row r="86" spans="1:32" ht="18" x14ac:dyDescent="0.2">
      <c r="A86" s="285"/>
      <c r="B86" s="285"/>
    </row>
    <row r="87" spans="1:32" ht="15" x14ac:dyDescent="0.2">
      <c r="A87" s="1"/>
      <c r="C87" s="5"/>
      <c r="D87" s="5"/>
      <c r="E87" s="5"/>
      <c r="F87" s="5"/>
      <c r="G87" s="5"/>
      <c r="H87" s="5"/>
      <c r="M87" s="5"/>
      <c r="R87" s="5"/>
      <c r="S87" s="5"/>
      <c r="T87" s="5"/>
      <c r="U87" s="5"/>
      <c r="V87" s="5"/>
      <c r="W87" s="5"/>
      <c r="AB87" s="5"/>
    </row>
    <row r="88" spans="1:32" ht="15.75" thickBot="1" x14ac:dyDescent="0.25">
      <c r="A88" s="1"/>
      <c r="AF88" s="3" t="s">
        <v>21</v>
      </c>
    </row>
    <row r="89" spans="1:32" ht="16.5" thickTop="1" thickBot="1" x14ac:dyDescent="0.25">
      <c r="A89" s="171"/>
      <c r="B89" s="172"/>
      <c r="C89" s="279" t="s">
        <v>224</v>
      </c>
      <c r="D89" s="280"/>
      <c r="E89" s="280"/>
      <c r="F89" s="280"/>
      <c r="G89" s="280"/>
      <c r="H89" s="280"/>
      <c r="I89" s="280"/>
      <c r="J89" s="279" t="s">
        <v>225</v>
      </c>
      <c r="K89" s="280"/>
      <c r="L89" s="280"/>
      <c r="M89" s="280"/>
      <c r="N89" s="280"/>
      <c r="O89" s="280"/>
      <c r="P89" s="280"/>
      <c r="Q89" s="281"/>
      <c r="R89" s="282" t="s">
        <v>226</v>
      </c>
      <c r="S89" s="283"/>
      <c r="T89" s="283"/>
      <c r="U89" s="283"/>
      <c r="V89" s="283"/>
      <c r="W89" s="283"/>
      <c r="X89" s="8"/>
      <c r="Y89" s="279" t="s">
        <v>227</v>
      </c>
      <c r="Z89" s="280"/>
      <c r="AA89" s="280"/>
      <c r="AB89" s="280"/>
      <c r="AC89" s="280"/>
      <c r="AD89" s="280"/>
      <c r="AE89" s="280"/>
      <c r="AF89" s="281"/>
    </row>
    <row r="90" spans="1:32" ht="15.75" x14ac:dyDescent="0.2">
      <c r="A90" s="173"/>
      <c r="B90" s="10"/>
      <c r="C90" s="11" t="s">
        <v>87</v>
      </c>
      <c r="D90" s="12" t="s">
        <v>76</v>
      </c>
      <c r="E90" s="12" t="s">
        <v>74</v>
      </c>
      <c r="F90" s="13" t="s">
        <v>79</v>
      </c>
      <c r="G90" s="12" t="s">
        <v>78</v>
      </c>
      <c r="H90" s="14" t="s">
        <v>18</v>
      </c>
      <c r="I90" s="14" t="s">
        <v>25</v>
      </c>
      <c r="J90" s="11" t="s">
        <v>87</v>
      </c>
      <c r="K90" s="12" t="s">
        <v>76</v>
      </c>
      <c r="L90" s="12" t="s">
        <v>74</v>
      </c>
      <c r="M90" s="13" t="s">
        <v>79</v>
      </c>
      <c r="N90" s="12" t="s">
        <v>78</v>
      </c>
      <c r="O90" s="14" t="s">
        <v>18</v>
      </c>
      <c r="P90" s="14" t="s">
        <v>25</v>
      </c>
      <c r="Q90" s="15" t="s">
        <v>156</v>
      </c>
      <c r="R90" s="11" t="s">
        <v>87</v>
      </c>
      <c r="S90" s="12" t="s">
        <v>76</v>
      </c>
      <c r="T90" s="12" t="s">
        <v>74</v>
      </c>
      <c r="U90" s="13" t="s">
        <v>79</v>
      </c>
      <c r="V90" s="12" t="s">
        <v>78</v>
      </c>
      <c r="W90" s="14" t="s">
        <v>18</v>
      </c>
      <c r="X90" s="14" t="s">
        <v>25</v>
      </c>
      <c r="Y90" s="11" t="s">
        <v>87</v>
      </c>
      <c r="Z90" s="12" t="s">
        <v>76</v>
      </c>
      <c r="AA90" s="12" t="s">
        <v>74</v>
      </c>
      <c r="AB90" s="13" t="s">
        <v>79</v>
      </c>
      <c r="AC90" s="12" t="s">
        <v>78</v>
      </c>
      <c r="AD90" s="14" t="s">
        <v>18</v>
      </c>
      <c r="AE90" s="288" t="s">
        <v>25</v>
      </c>
      <c r="AF90" s="16" t="s">
        <v>88</v>
      </c>
    </row>
    <row r="91" spans="1:32" ht="16.5" thickBot="1" x14ac:dyDescent="0.25">
      <c r="A91" s="174"/>
      <c r="B91" s="18"/>
      <c r="C91" s="11" t="s">
        <v>19</v>
      </c>
      <c r="D91" s="12" t="s">
        <v>77</v>
      </c>
      <c r="E91" s="12" t="s">
        <v>75</v>
      </c>
      <c r="F91" s="13" t="s">
        <v>141</v>
      </c>
      <c r="G91" s="12" t="s">
        <v>169</v>
      </c>
      <c r="H91" s="14" t="s">
        <v>19</v>
      </c>
      <c r="I91" s="19" t="s">
        <v>67</v>
      </c>
      <c r="J91" s="11" t="s">
        <v>19</v>
      </c>
      <c r="K91" s="12" t="s">
        <v>77</v>
      </c>
      <c r="L91" s="12" t="s">
        <v>176</v>
      </c>
      <c r="M91" s="13" t="s">
        <v>141</v>
      </c>
      <c r="N91" s="12" t="s">
        <v>171</v>
      </c>
      <c r="O91" s="14" t="s">
        <v>19</v>
      </c>
      <c r="P91" s="19" t="s">
        <v>67</v>
      </c>
      <c r="Q91" s="15" t="s">
        <v>157</v>
      </c>
      <c r="R91" s="11" t="s">
        <v>19</v>
      </c>
      <c r="S91" s="12" t="s">
        <v>77</v>
      </c>
      <c r="T91" s="12" t="s">
        <v>176</v>
      </c>
      <c r="U91" s="13" t="s">
        <v>141</v>
      </c>
      <c r="V91" s="12" t="s">
        <v>171</v>
      </c>
      <c r="W91" s="14" t="s">
        <v>19</v>
      </c>
      <c r="X91" s="19" t="s">
        <v>67</v>
      </c>
      <c r="Y91" s="11" t="s">
        <v>19</v>
      </c>
      <c r="Z91" s="12" t="s">
        <v>177</v>
      </c>
      <c r="AA91" s="12" t="s">
        <v>176</v>
      </c>
      <c r="AB91" s="13" t="s">
        <v>141</v>
      </c>
      <c r="AC91" s="12" t="s">
        <v>171</v>
      </c>
      <c r="AD91" s="14" t="s">
        <v>19</v>
      </c>
      <c r="AE91" s="19" t="s">
        <v>67</v>
      </c>
      <c r="AF91" s="16" t="s">
        <v>89</v>
      </c>
    </row>
    <row r="92" spans="1:32" ht="13.5" thickBot="1" x14ac:dyDescent="0.25">
      <c r="A92" s="175"/>
      <c r="B92" s="176"/>
      <c r="C92" s="177" t="s">
        <v>60</v>
      </c>
      <c r="D92" s="178" t="s">
        <v>61</v>
      </c>
      <c r="E92" s="178" t="s">
        <v>62</v>
      </c>
      <c r="F92" s="178" t="s">
        <v>63</v>
      </c>
      <c r="G92" s="179" t="s">
        <v>64</v>
      </c>
      <c r="H92" s="180" t="s">
        <v>26</v>
      </c>
      <c r="I92" s="179" t="s">
        <v>27</v>
      </c>
      <c r="J92" s="177" t="s">
        <v>28</v>
      </c>
      <c r="K92" s="178" t="s">
        <v>20</v>
      </c>
      <c r="L92" s="178" t="s">
        <v>29</v>
      </c>
      <c r="M92" s="178" t="s">
        <v>38</v>
      </c>
      <c r="N92" s="179" t="s">
        <v>41</v>
      </c>
      <c r="O92" s="178" t="s">
        <v>42</v>
      </c>
      <c r="P92" s="181" t="s">
        <v>43</v>
      </c>
      <c r="Q92" s="182">
        <v>15</v>
      </c>
      <c r="R92" s="177" t="s">
        <v>46</v>
      </c>
      <c r="S92" s="178" t="s">
        <v>45</v>
      </c>
      <c r="T92" s="178" t="s">
        <v>47</v>
      </c>
      <c r="U92" s="178" t="s">
        <v>57</v>
      </c>
      <c r="V92" s="179" t="s">
        <v>65</v>
      </c>
      <c r="W92" s="180" t="s">
        <v>51</v>
      </c>
      <c r="X92" s="179" t="s">
        <v>52</v>
      </c>
      <c r="Y92" s="177" t="s">
        <v>53</v>
      </c>
      <c r="Z92" s="178" t="s">
        <v>54</v>
      </c>
      <c r="AA92" s="178" t="s">
        <v>55</v>
      </c>
      <c r="AB92" s="178" t="s">
        <v>58</v>
      </c>
      <c r="AC92" s="179" t="s">
        <v>56</v>
      </c>
      <c r="AD92" s="178" t="s">
        <v>66</v>
      </c>
      <c r="AE92" s="178" t="s">
        <v>90</v>
      </c>
      <c r="AF92" s="182">
        <v>30</v>
      </c>
    </row>
    <row r="93" spans="1:32" ht="15.75" x14ac:dyDescent="0.2">
      <c r="A93" s="183">
        <v>601.60199999999998</v>
      </c>
      <c r="B93" s="184" t="s">
        <v>99</v>
      </c>
      <c r="C93" s="185">
        <f>SUM(D93:G93)</f>
        <v>2325.0652</v>
      </c>
      <c r="D93" s="186"/>
      <c r="E93" s="187"/>
      <c r="F93" s="187"/>
      <c r="G93" s="188">
        <v>2325.0652</v>
      </c>
      <c r="H93" s="189">
        <v>1162.8240499999999</v>
      </c>
      <c r="I93" s="188">
        <f>SUM(C93+H93)</f>
        <v>3487.8892500000002</v>
      </c>
      <c r="J93" s="185">
        <f>SUM(K93:N93)</f>
        <v>2773</v>
      </c>
      <c r="K93" s="186"/>
      <c r="L93" s="187"/>
      <c r="M93" s="187"/>
      <c r="N93" s="188">
        <v>2773</v>
      </c>
      <c r="O93" s="190">
        <v>1060</v>
      </c>
      <c r="P93" s="188">
        <f>SUM(J93+O93)</f>
        <v>3833</v>
      </c>
      <c r="Q93" s="191">
        <f t="shared" ref="Q93:Q117" si="46">J93/C93</f>
        <v>1.1926547264136937</v>
      </c>
      <c r="R93" s="185">
        <f>SUM(S93:V93)</f>
        <v>1549.8556299999998</v>
      </c>
      <c r="S93" s="186"/>
      <c r="T93" s="187"/>
      <c r="U93" s="187"/>
      <c r="V93" s="188">
        <v>1549.8556299999998</v>
      </c>
      <c r="W93" s="189">
        <v>898.40918000000011</v>
      </c>
      <c r="X93" s="188">
        <f>SUM(R93+W93)</f>
        <v>2448.2648099999997</v>
      </c>
      <c r="Y93" s="192">
        <f>SUM(Z93:AC93)</f>
        <v>2404</v>
      </c>
      <c r="Z93" s="186"/>
      <c r="AA93" s="187"/>
      <c r="AB93" s="187"/>
      <c r="AC93" s="188">
        <v>2404</v>
      </c>
      <c r="AD93" s="190">
        <v>1220</v>
      </c>
      <c r="AE93" s="190">
        <f>SUM(Y93+AD93)</f>
        <v>3624</v>
      </c>
      <c r="AF93" s="193">
        <f>Y93/R93*100</f>
        <v>155.11122155293913</v>
      </c>
    </row>
    <row r="94" spans="1:32" ht="15" x14ac:dyDescent="0.2">
      <c r="A94" s="194"/>
      <c r="B94" s="89" t="s">
        <v>172</v>
      </c>
      <c r="C94" s="195">
        <f t="shared" ref="C94:C124" si="47">SUM(D94:G94)</f>
        <v>3.2</v>
      </c>
      <c r="D94" s="196"/>
      <c r="E94" s="197"/>
      <c r="F94" s="197"/>
      <c r="G94" s="198">
        <v>3.2</v>
      </c>
      <c r="H94" s="199">
        <v>0</v>
      </c>
      <c r="I94" s="198">
        <f t="shared" ref="I94:I124" si="48">SUM(C94+H94)</f>
        <v>3.2</v>
      </c>
      <c r="J94" s="200">
        <f t="shared" ref="J94:J124" si="49">SUM(K94:N94)</f>
        <v>0</v>
      </c>
      <c r="K94" s="196"/>
      <c r="L94" s="197"/>
      <c r="M94" s="197"/>
      <c r="N94" s="198">
        <v>0</v>
      </c>
      <c r="O94" s="199">
        <v>0</v>
      </c>
      <c r="P94" s="198">
        <f t="shared" ref="P94:P124" si="50">SUM(J94+O94)</f>
        <v>0</v>
      </c>
      <c r="Q94" s="201">
        <f t="shared" si="46"/>
        <v>0</v>
      </c>
      <c r="R94" s="195">
        <f t="shared" ref="R94:R124" si="51">SUM(S94:V94)</f>
        <v>0</v>
      </c>
      <c r="S94" s="196"/>
      <c r="T94" s="197"/>
      <c r="U94" s="197"/>
      <c r="V94" s="198">
        <v>0</v>
      </c>
      <c r="W94" s="199">
        <v>0</v>
      </c>
      <c r="X94" s="198">
        <f t="shared" ref="X94:X124" si="52">SUM(R94+W94)</f>
        <v>0</v>
      </c>
      <c r="Y94" s="110">
        <f t="shared" ref="Y94:Y124" si="53">SUM(Z94:AC94)</f>
        <v>0</v>
      </c>
      <c r="Z94" s="196"/>
      <c r="AA94" s="197"/>
      <c r="AB94" s="197"/>
      <c r="AC94" s="198">
        <v>0</v>
      </c>
      <c r="AD94" s="199">
        <v>0</v>
      </c>
      <c r="AE94" s="199">
        <f t="shared" ref="AE94:AE124" si="54">SUM(Y94+AD94)</f>
        <v>0</v>
      </c>
      <c r="AF94" s="202" t="e">
        <f t="shared" ref="AF94:AF125" si="55">Y94/R94*100</f>
        <v>#DIV/0!</v>
      </c>
    </row>
    <row r="95" spans="1:32" ht="15" customHeight="1" x14ac:dyDescent="0.2">
      <c r="A95" s="194"/>
      <c r="B95" s="89" t="s">
        <v>173</v>
      </c>
      <c r="C95" s="195">
        <f t="shared" si="47"/>
        <v>0</v>
      </c>
      <c r="D95" s="196"/>
      <c r="E95" s="197"/>
      <c r="F95" s="197"/>
      <c r="G95" s="198">
        <v>0</v>
      </c>
      <c r="H95" s="199">
        <v>0</v>
      </c>
      <c r="I95" s="198">
        <f t="shared" si="48"/>
        <v>0</v>
      </c>
      <c r="J95" s="200">
        <f t="shared" si="49"/>
        <v>0</v>
      </c>
      <c r="K95" s="196"/>
      <c r="L95" s="197"/>
      <c r="M95" s="197"/>
      <c r="N95" s="198">
        <v>0</v>
      </c>
      <c r="O95" s="199">
        <v>0</v>
      </c>
      <c r="P95" s="198">
        <f t="shared" si="50"/>
        <v>0</v>
      </c>
      <c r="Q95" s="201" t="e">
        <f t="shared" si="46"/>
        <v>#DIV/0!</v>
      </c>
      <c r="R95" s="195">
        <f t="shared" si="51"/>
        <v>0</v>
      </c>
      <c r="S95" s="196"/>
      <c r="T95" s="197"/>
      <c r="U95" s="197"/>
      <c r="V95" s="198">
        <v>0</v>
      </c>
      <c r="W95" s="199">
        <v>0</v>
      </c>
      <c r="X95" s="198">
        <f t="shared" si="52"/>
        <v>0</v>
      </c>
      <c r="Y95" s="110">
        <f t="shared" si="53"/>
        <v>0</v>
      </c>
      <c r="Z95" s="196"/>
      <c r="AA95" s="197"/>
      <c r="AB95" s="197"/>
      <c r="AC95" s="198">
        <v>0</v>
      </c>
      <c r="AD95" s="199">
        <v>0</v>
      </c>
      <c r="AE95" s="199">
        <f t="shared" si="54"/>
        <v>0</v>
      </c>
      <c r="AF95" s="202" t="e">
        <f t="shared" si="55"/>
        <v>#DIV/0!</v>
      </c>
    </row>
    <row r="96" spans="1:32" ht="15" customHeight="1" x14ac:dyDescent="0.2">
      <c r="A96" s="194"/>
      <c r="B96" s="89" t="s">
        <v>94</v>
      </c>
      <c r="C96" s="195">
        <f t="shared" si="47"/>
        <v>1507.9955</v>
      </c>
      <c r="D96" s="196"/>
      <c r="E96" s="197"/>
      <c r="F96" s="197"/>
      <c r="G96" s="198">
        <v>1507.9955</v>
      </c>
      <c r="H96" s="199">
        <v>0</v>
      </c>
      <c r="I96" s="198">
        <f t="shared" si="48"/>
        <v>1507.9955</v>
      </c>
      <c r="J96" s="200">
        <f t="shared" si="49"/>
        <v>1533</v>
      </c>
      <c r="K96" s="196"/>
      <c r="L96" s="197"/>
      <c r="M96" s="197"/>
      <c r="N96" s="198">
        <v>1533</v>
      </c>
      <c r="O96" s="199">
        <v>0</v>
      </c>
      <c r="P96" s="198">
        <f t="shared" si="50"/>
        <v>1533</v>
      </c>
      <c r="Q96" s="201">
        <f t="shared" si="46"/>
        <v>1.0165812829017062</v>
      </c>
      <c r="R96" s="195">
        <f t="shared" si="51"/>
        <v>1069.8025</v>
      </c>
      <c r="S96" s="196"/>
      <c r="T96" s="197"/>
      <c r="U96" s="197"/>
      <c r="V96" s="198">
        <v>1069.8025</v>
      </c>
      <c r="W96" s="199">
        <v>0</v>
      </c>
      <c r="X96" s="198">
        <f t="shared" si="52"/>
        <v>1069.8025</v>
      </c>
      <c r="Y96" s="110">
        <f t="shared" si="53"/>
        <v>1571</v>
      </c>
      <c r="Z96" s="196"/>
      <c r="AA96" s="197"/>
      <c r="AB96" s="197"/>
      <c r="AC96" s="198">
        <v>1571</v>
      </c>
      <c r="AD96" s="199">
        <v>0</v>
      </c>
      <c r="AE96" s="199">
        <f t="shared" si="54"/>
        <v>1571</v>
      </c>
      <c r="AF96" s="202">
        <f t="shared" si="55"/>
        <v>146.84953531142432</v>
      </c>
    </row>
    <row r="97" spans="1:32" ht="15" customHeight="1" x14ac:dyDescent="0.2">
      <c r="A97" s="194"/>
      <c r="B97" s="89" t="s">
        <v>95</v>
      </c>
      <c r="C97" s="195">
        <f t="shared" si="47"/>
        <v>598.79700000000003</v>
      </c>
      <c r="D97" s="196"/>
      <c r="E97" s="197"/>
      <c r="F97" s="197"/>
      <c r="G97" s="198">
        <v>598.79700000000003</v>
      </c>
      <c r="H97" s="199">
        <v>0</v>
      </c>
      <c r="I97" s="198">
        <f t="shared" si="48"/>
        <v>598.79700000000003</v>
      </c>
      <c r="J97" s="200">
        <f t="shared" si="49"/>
        <v>615</v>
      </c>
      <c r="K97" s="196"/>
      <c r="L97" s="197"/>
      <c r="M97" s="197"/>
      <c r="N97" s="198">
        <v>615</v>
      </c>
      <c r="O97" s="199">
        <v>0</v>
      </c>
      <c r="P97" s="198">
        <f t="shared" si="50"/>
        <v>615</v>
      </c>
      <c r="Q97" s="201">
        <f t="shared" si="46"/>
        <v>1.0270592538038767</v>
      </c>
      <c r="R97" s="195">
        <f t="shared" si="51"/>
        <v>426.13400000000001</v>
      </c>
      <c r="S97" s="196"/>
      <c r="T97" s="197"/>
      <c r="U97" s="197"/>
      <c r="V97" s="198">
        <v>426.13400000000001</v>
      </c>
      <c r="W97" s="199">
        <v>0</v>
      </c>
      <c r="X97" s="198">
        <f t="shared" si="52"/>
        <v>426.13400000000001</v>
      </c>
      <c r="Y97" s="110">
        <f t="shared" si="53"/>
        <v>612</v>
      </c>
      <c r="Z97" s="196"/>
      <c r="AA97" s="197"/>
      <c r="AB97" s="197"/>
      <c r="AC97" s="198">
        <v>612</v>
      </c>
      <c r="AD97" s="199">
        <v>0</v>
      </c>
      <c r="AE97" s="199">
        <f t="shared" si="54"/>
        <v>612</v>
      </c>
      <c r="AF97" s="202">
        <f t="shared" si="55"/>
        <v>143.61679659449845</v>
      </c>
    </row>
    <row r="98" spans="1:32" ht="15" customHeight="1" x14ac:dyDescent="0.2">
      <c r="A98" s="194"/>
      <c r="B98" s="203" t="s">
        <v>96</v>
      </c>
      <c r="C98" s="195">
        <f t="shared" si="47"/>
        <v>0</v>
      </c>
      <c r="D98" s="196"/>
      <c r="E98" s="197"/>
      <c r="F98" s="197"/>
      <c r="G98" s="198">
        <v>0</v>
      </c>
      <c r="H98" s="199">
        <v>0</v>
      </c>
      <c r="I98" s="198">
        <f t="shared" si="48"/>
        <v>0</v>
      </c>
      <c r="J98" s="200">
        <f t="shared" si="49"/>
        <v>0</v>
      </c>
      <c r="K98" s="196"/>
      <c r="L98" s="197"/>
      <c r="M98" s="197"/>
      <c r="N98" s="198">
        <v>0</v>
      </c>
      <c r="O98" s="199">
        <v>0</v>
      </c>
      <c r="P98" s="198">
        <f t="shared" si="50"/>
        <v>0</v>
      </c>
      <c r="Q98" s="201" t="e">
        <f t="shared" si="46"/>
        <v>#DIV/0!</v>
      </c>
      <c r="R98" s="195">
        <f t="shared" si="51"/>
        <v>0</v>
      </c>
      <c r="S98" s="196"/>
      <c r="T98" s="197"/>
      <c r="U98" s="197"/>
      <c r="V98" s="198">
        <v>0</v>
      </c>
      <c r="W98" s="199">
        <v>0</v>
      </c>
      <c r="X98" s="198">
        <f t="shared" si="52"/>
        <v>0</v>
      </c>
      <c r="Y98" s="110">
        <f t="shared" si="53"/>
        <v>0</v>
      </c>
      <c r="Z98" s="196"/>
      <c r="AA98" s="197"/>
      <c r="AB98" s="197"/>
      <c r="AC98" s="198">
        <v>0</v>
      </c>
      <c r="AD98" s="199">
        <v>0</v>
      </c>
      <c r="AE98" s="199">
        <f t="shared" si="54"/>
        <v>0</v>
      </c>
      <c r="AF98" s="202" t="e">
        <f t="shared" si="55"/>
        <v>#DIV/0!</v>
      </c>
    </row>
    <row r="99" spans="1:32" s="122" customFormat="1" ht="15" customHeight="1" x14ac:dyDescent="0.2">
      <c r="A99" s="204">
        <v>603</v>
      </c>
      <c r="B99" s="57" t="s">
        <v>97</v>
      </c>
      <c r="C99" s="205">
        <f t="shared" si="47"/>
        <v>0</v>
      </c>
      <c r="D99" s="206"/>
      <c r="E99" s="207"/>
      <c r="F99" s="207"/>
      <c r="G99" s="188">
        <v>0</v>
      </c>
      <c r="H99" s="190">
        <v>259.65499999999997</v>
      </c>
      <c r="I99" s="188">
        <f t="shared" si="48"/>
        <v>259.65499999999997</v>
      </c>
      <c r="J99" s="208">
        <f t="shared" si="49"/>
        <v>0</v>
      </c>
      <c r="K99" s="206"/>
      <c r="L99" s="207"/>
      <c r="M99" s="207"/>
      <c r="N99" s="188">
        <v>0</v>
      </c>
      <c r="O99" s="190">
        <v>215</v>
      </c>
      <c r="P99" s="188">
        <f t="shared" si="50"/>
        <v>215</v>
      </c>
      <c r="Q99" s="209" t="e">
        <f t="shared" si="46"/>
        <v>#DIV/0!</v>
      </c>
      <c r="R99" s="205">
        <f t="shared" si="51"/>
        <v>0</v>
      </c>
      <c r="S99" s="206"/>
      <c r="T99" s="207"/>
      <c r="U99" s="207"/>
      <c r="V99" s="188">
        <v>0</v>
      </c>
      <c r="W99" s="190">
        <v>236.02664999999999</v>
      </c>
      <c r="X99" s="188">
        <f t="shared" si="52"/>
        <v>236.02664999999999</v>
      </c>
      <c r="Y99" s="54">
        <f t="shared" si="53"/>
        <v>0</v>
      </c>
      <c r="Z99" s="206"/>
      <c r="AA99" s="207"/>
      <c r="AB99" s="207"/>
      <c r="AC99" s="188">
        <v>0</v>
      </c>
      <c r="AD99" s="190">
        <v>260</v>
      </c>
      <c r="AE99" s="190">
        <f t="shared" si="54"/>
        <v>260</v>
      </c>
      <c r="AF99" s="210" t="e">
        <f t="shared" si="55"/>
        <v>#DIV/0!</v>
      </c>
    </row>
    <row r="100" spans="1:32" ht="15" customHeight="1" x14ac:dyDescent="0.2">
      <c r="A100" s="211"/>
      <c r="B100" s="124" t="s">
        <v>109</v>
      </c>
      <c r="C100" s="195">
        <f t="shared" si="47"/>
        <v>0</v>
      </c>
      <c r="D100" s="212"/>
      <c r="E100" s="213"/>
      <c r="F100" s="213"/>
      <c r="G100" s="198">
        <v>0</v>
      </c>
      <c r="H100" s="199">
        <v>0</v>
      </c>
      <c r="I100" s="198">
        <f t="shared" si="48"/>
        <v>0</v>
      </c>
      <c r="J100" s="200">
        <f t="shared" si="49"/>
        <v>0</v>
      </c>
      <c r="K100" s="212"/>
      <c r="L100" s="213"/>
      <c r="M100" s="213"/>
      <c r="N100" s="198">
        <v>0</v>
      </c>
      <c r="O100" s="199">
        <v>0</v>
      </c>
      <c r="P100" s="198">
        <f t="shared" si="50"/>
        <v>0</v>
      </c>
      <c r="Q100" s="201" t="e">
        <f t="shared" si="46"/>
        <v>#DIV/0!</v>
      </c>
      <c r="R100" s="195">
        <f t="shared" si="51"/>
        <v>0</v>
      </c>
      <c r="S100" s="212"/>
      <c r="T100" s="213"/>
      <c r="U100" s="213"/>
      <c r="V100" s="198">
        <v>0</v>
      </c>
      <c r="W100" s="199">
        <v>0</v>
      </c>
      <c r="X100" s="198">
        <f t="shared" si="52"/>
        <v>0</v>
      </c>
      <c r="Y100" s="110">
        <f t="shared" si="53"/>
        <v>0</v>
      </c>
      <c r="Z100" s="212"/>
      <c r="AA100" s="213"/>
      <c r="AB100" s="213"/>
      <c r="AC100" s="198">
        <v>0</v>
      </c>
      <c r="AD100" s="199">
        <v>0</v>
      </c>
      <c r="AE100" s="199">
        <f t="shared" si="54"/>
        <v>0</v>
      </c>
      <c r="AF100" s="202" t="e">
        <f t="shared" si="55"/>
        <v>#DIV/0!</v>
      </c>
    </row>
    <row r="101" spans="1:32" ht="15" customHeight="1" x14ac:dyDescent="0.2">
      <c r="A101" s="204">
        <v>604</v>
      </c>
      <c r="B101" s="214" t="s">
        <v>71</v>
      </c>
      <c r="C101" s="195">
        <f t="shared" si="47"/>
        <v>0</v>
      </c>
      <c r="D101" s="212"/>
      <c r="E101" s="213"/>
      <c r="F101" s="213"/>
      <c r="G101" s="198">
        <v>0</v>
      </c>
      <c r="H101" s="199">
        <v>0</v>
      </c>
      <c r="I101" s="198">
        <f t="shared" si="48"/>
        <v>0</v>
      </c>
      <c r="J101" s="200">
        <f t="shared" si="49"/>
        <v>0</v>
      </c>
      <c r="K101" s="212"/>
      <c r="L101" s="213"/>
      <c r="M101" s="213"/>
      <c r="N101" s="198">
        <v>0</v>
      </c>
      <c r="O101" s="199">
        <v>0</v>
      </c>
      <c r="P101" s="198">
        <f t="shared" si="50"/>
        <v>0</v>
      </c>
      <c r="Q101" s="201" t="e">
        <f t="shared" si="46"/>
        <v>#DIV/0!</v>
      </c>
      <c r="R101" s="195">
        <f t="shared" si="51"/>
        <v>3.0247199999999999</v>
      </c>
      <c r="S101" s="212"/>
      <c r="T101" s="213"/>
      <c r="U101" s="213"/>
      <c r="V101" s="198">
        <v>3.0247199999999999</v>
      </c>
      <c r="W101" s="199">
        <v>0</v>
      </c>
      <c r="X101" s="198">
        <f t="shared" si="52"/>
        <v>3.0247199999999999</v>
      </c>
      <c r="Y101" s="110">
        <f t="shared" si="53"/>
        <v>0</v>
      </c>
      <c r="Z101" s="212"/>
      <c r="AA101" s="213"/>
      <c r="AB101" s="213"/>
      <c r="AC101" s="198">
        <v>0</v>
      </c>
      <c r="AD101" s="199">
        <v>0</v>
      </c>
      <c r="AE101" s="199">
        <f t="shared" si="54"/>
        <v>0</v>
      </c>
      <c r="AF101" s="202">
        <f t="shared" si="55"/>
        <v>0</v>
      </c>
    </row>
    <row r="102" spans="1:32" ht="15" customHeight="1" x14ac:dyDescent="0.2">
      <c r="A102" s="215">
        <v>609</v>
      </c>
      <c r="B102" s="216" t="s">
        <v>113</v>
      </c>
      <c r="C102" s="195">
        <f t="shared" si="47"/>
        <v>0</v>
      </c>
      <c r="D102" s="212"/>
      <c r="E102" s="213"/>
      <c r="F102" s="213"/>
      <c r="G102" s="198">
        <v>0</v>
      </c>
      <c r="H102" s="199">
        <v>0</v>
      </c>
      <c r="I102" s="198">
        <f t="shared" si="48"/>
        <v>0</v>
      </c>
      <c r="J102" s="200">
        <f t="shared" si="49"/>
        <v>0</v>
      </c>
      <c r="K102" s="212"/>
      <c r="L102" s="213"/>
      <c r="M102" s="213"/>
      <c r="N102" s="198">
        <v>0</v>
      </c>
      <c r="O102" s="199">
        <v>0</v>
      </c>
      <c r="P102" s="198">
        <f t="shared" si="50"/>
        <v>0</v>
      </c>
      <c r="Q102" s="201" t="e">
        <f t="shared" si="46"/>
        <v>#DIV/0!</v>
      </c>
      <c r="R102" s="195">
        <f t="shared" si="51"/>
        <v>0</v>
      </c>
      <c r="S102" s="212"/>
      <c r="T102" s="213"/>
      <c r="U102" s="213"/>
      <c r="V102" s="198">
        <v>0</v>
      </c>
      <c r="W102" s="199">
        <v>0</v>
      </c>
      <c r="X102" s="198">
        <f t="shared" si="52"/>
        <v>0</v>
      </c>
      <c r="Y102" s="110">
        <f t="shared" si="53"/>
        <v>0</v>
      </c>
      <c r="Z102" s="212"/>
      <c r="AA102" s="213"/>
      <c r="AB102" s="213"/>
      <c r="AC102" s="198">
        <v>0</v>
      </c>
      <c r="AD102" s="199">
        <v>0</v>
      </c>
      <c r="AE102" s="199">
        <f t="shared" si="54"/>
        <v>0</v>
      </c>
      <c r="AF102" s="202" t="e">
        <f t="shared" si="55"/>
        <v>#DIV/0!</v>
      </c>
    </row>
    <row r="103" spans="1:32" ht="15" customHeight="1" x14ac:dyDescent="0.2">
      <c r="A103" s="211" t="s">
        <v>98</v>
      </c>
      <c r="B103" s="119" t="s">
        <v>201</v>
      </c>
      <c r="C103" s="195">
        <f t="shared" si="47"/>
        <v>0</v>
      </c>
      <c r="D103" s="212"/>
      <c r="E103" s="213"/>
      <c r="F103" s="213"/>
      <c r="G103" s="198">
        <v>0</v>
      </c>
      <c r="H103" s="199">
        <v>0</v>
      </c>
      <c r="I103" s="198">
        <f t="shared" si="48"/>
        <v>0</v>
      </c>
      <c r="J103" s="200">
        <f t="shared" si="49"/>
        <v>0</v>
      </c>
      <c r="K103" s="212"/>
      <c r="L103" s="213"/>
      <c r="M103" s="213"/>
      <c r="N103" s="198">
        <v>0</v>
      </c>
      <c r="O103" s="199">
        <v>0</v>
      </c>
      <c r="P103" s="198">
        <f t="shared" si="50"/>
        <v>0</v>
      </c>
      <c r="Q103" s="201" t="e">
        <f t="shared" si="46"/>
        <v>#DIV/0!</v>
      </c>
      <c r="R103" s="195">
        <f t="shared" si="51"/>
        <v>0</v>
      </c>
      <c r="S103" s="212"/>
      <c r="T103" s="213"/>
      <c r="U103" s="213"/>
      <c r="V103" s="198">
        <v>0</v>
      </c>
      <c r="W103" s="199">
        <v>0</v>
      </c>
      <c r="X103" s="198">
        <f t="shared" si="52"/>
        <v>0</v>
      </c>
      <c r="Y103" s="110">
        <f t="shared" si="53"/>
        <v>0</v>
      </c>
      <c r="Z103" s="212"/>
      <c r="AA103" s="213"/>
      <c r="AB103" s="213"/>
      <c r="AC103" s="198">
        <v>0</v>
      </c>
      <c r="AD103" s="199">
        <v>0</v>
      </c>
      <c r="AE103" s="199">
        <f t="shared" si="54"/>
        <v>0</v>
      </c>
      <c r="AF103" s="202" t="e">
        <f t="shared" si="55"/>
        <v>#DIV/0!</v>
      </c>
    </row>
    <row r="104" spans="1:32" s="225" customFormat="1" ht="15" customHeight="1" x14ac:dyDescent="0.2">
      <c r="A104" s="217" t="s">
        <v>91</v>
      </c>
      <c r="B104" s="89" t="s">
        <v>202</v>
      </c>
      <c r="C104" s="218">
        <f t="shared" si="47"/>
        <v>0</v>
      </c>
      <c r="D104" s="219"/>
      <c r="E104" s="220"/>
      <c r="F104" s="220"/>
      <c r="G104" s="221">
        <v>0</v>
      </c>
      <c r="H104" s="222">
        <v>0</v>
      </c>
      <c r="I104" s="223">
        <f t="shared" si="48"/>
        <v>0</v>
      </c>
      <c r="J104" s="218">
        <f t="shared" si="49"/>
        <v>0</v>
      </c>
      <c r="K104" s="219"/>
      <c r="L104" s="220"/>
      <c r="M104" s="220"/>
      <c r="N104" s="221">
        <v>0</v>
      </c>
      <c r="O104" s="222">
        <v>0</v>
      </c>
      <c r="P104" s="223">
        <f t="shared" si="50"/>
        <v>0</v>
      </c>
      <c r="Q104" s="224" t="e">
        <f t="shared" si="46"/>
        <v>#DIV/0!</v>
      </c>
      <c r="R104" s="218">
        <f t="shared" si="51"/>
        <v>0</v>
      </c>
      <c r="S104" s="219"/>
      <c r="T104" s="220"/>
      <c r="U104" s="220"/>
      <c r="V104" s="221">
        <v>0</v>
      </c>
      <c r="W104" s="222">
        <v>0</v>
      </c>
      <c r="X104" s="223">
        <f t="shared" si="52"/>
        <v>0</v>
      </c>
      <c r="Y104" s="66">
        <f t="shared" si="53"/>
        <v>0</v>
      </c>
      <c r="Z104" s="219"/>
      <c r="AA104" s="220"/>
      <c r="AB104" s="220"/>
      <c r="AC104" s="221">
        <v>0</v>
      </c>
      <c r="AD104" s="222">
        <v>0</v>
      </c>
      <c r="AE104" s="222">
        <f t="shared" si="54"/>
        <v>0</v>
      </c>
      <c r="AF104" s="210" t="e">
        <f t="shared" si="55"/>
        <v>#DIV/0!</v>
      </c>
    </row>
    <row r="105" spans="1:32" s="225" customFormat="1" ht="15" customHeight="1" x14ac:dyDescent="0.2">
      <c r="A105" s="217" t="s">
        <v>92</v>
      </c>
      <c r="B105" s="89" t="s">
        <v>34</v>
      </c>
      <c r="C105" s="218">
        <f t="shared" si="47"/>
        <v>0</v>
      </c>
      <c r="D105" s="219"/>
      <c r="E105" s="220"/>
      <c r="F105" s="220"/>
      <c r="G105" s="221">
        <v>0</v>
      </c>
      <c r="H105" s="222">
        <v>0</v>
      </c>
      <c r="I105" s="223">
        <f t="shared" si="48"/>
        <v>0</v>
      </c>
      <c r="J105" s="218">
        <f t="shared" si="49"/>
        <v>8</v>
      </c>
      <c r="K105" s="219"/>
      <c r="L105" s="220"/>
      <c r="M105" s="220"/>
      <c r="N105" s="221">
        <v>8</v>
      </c>
      <c r="O105" s="222">
        <v>0</v>
      </c>
      <c r="P105" s="223">
        <f t="shared" si="50"/>
        <v>8</v>
      </c>
      <c r="Q105" s="224" t="e">
        <f t="shared" si="46"/>
        <v>#DIV/0!</v>
      </c>
      <c r="R105" s="218">
        <f t="shared" si="51"/>
        <v>105.64700000000001</v>
      </c>
      <c r="S105" s="219"/>
      <c r="T105" s="220"/>
      <c r="U105" s="220"/>
      <c r="V105" s="221">
        <v>105.64700000000001</v>
      </c>
      <c r="W105" s="222">
        <v>0</v>
      </c>
      <c r="X105" s="223">
        <f t="shared" si="52"/>
        <v>105.64700000000001</v>
      </c>
      <c r="Y105" s="66">
        <f t="shared" si="53"/>
        <v>145</v>
      </c>
      <c r="Z105" s="219"/>
      <c r="AA105" s="220"/>
      <c r="AB105" s="220"/>
      <c r="AC105" s="221">
        <v>145</v>
      </c>
      <c r="AD105" s="222">
        <v>0</v>
      </c>
      <c r="AE105" s="222">
        <f t="shared" si="54"/>
        <v>145</v>
      </c>
      <c r="AF105" s="210">
        <f t="shared" si="55"/>
        <v>137.24951962668129</v>
      </c>
    </row>
    <row r="106" spans="1:32" ht="15" customHeight="1" x14ac:dyDescent="0.2">
      <c r="A106" s="204">
        <v>648</v>
      </c>
      <c r="B106" s="57" t="s">
        <v>69</v>
      </c>
      <c r="C106" s="205">
        <f>SUM(D106:G106)</f>
        <v>337.9717</v>
      </c>
      <c r="D106" s="186"/>
      <c r="E106" s="187"/>
      <c r="F106" s="226"/>
      <c r="G106" s="227">
        <f>SUM(G107:G110)</f>
        <v>337.9717</v>
      </c>
      <c r="H106" s="228">
        <v>0</v>
      </c>
      <c r="I106" s="188">
        <f t="shared" si="48"/>
        <v>337.9717</v>
      </c>
      <c r="J106" s="205">
        <f>SUM(K106:N106)</f>
        <v>182</v>
      </c>
      <c r="K106" s="186"/>
      <c r="L106" s="187"/>
      <c r="M106" s="226"/>
      <c r="N106" s="227">
        <f>SUM(N107:N110)</f>
        <v>182</v>
      </c>
      <c r="O106" s="228">
        <v>0</v>
      </c>
      <c r="P106" s="188">
        <f t="shared" si="50"/>
        <v>182</v>
      </c>
      <c r="Q106" s="201">
        <f t="shared" si="46"/>
        <v>0.53850662644239145</v>
      </c>
      <c r="R106" s="205">
        <f>SUM(S106:V106)</f>
        <v>34.968600000000002</v>
      </c>
      <c r="S106" s="186"/>
      <c r="T106" s="187"/>
      <c r="U106" s="226"/>
      <c r="V106" s="227">
        <f>SUM(V107:V110)</f>
        <v>34.968600000000002</v>
      </c>
      <c r="W106" s="228">
        <v>0</v>
      </c>
      <c r="X106" s="188">
        <f t="shared" si="52"/>
        <v>34.968600000000002</v>
      </c>
      <c r="Y106" s="54">
        <f>SUM(Z106:AC106)</f>
        <v>126</v>
      </c>
      <c r="Z106" s="186"/>
      <c r="AA106" s="187"/>
      <c r="AB106" s="226"/>
      <c r="AC106" s="227">
        <f>SUM(AC107:AC110)</f>
        <v>126</v>
      </c>
      <c r="AD106" s="228">
        <v>0</v>
      </c>
      <c r="AE106" s="190">
        <f t="shared" si="54"/>
        <v>126</v>
      </c>
      <c r="AF106" s="202">
        <f t="shared" si="55"/>
        <v>360.32326144026354</v>
      </c>
    </row>
    <row r="107" spans="1:32" ht="15" customHeight="1" x14ac:dyDescent="0.2">
      <c r="A107" s="229" t="s">
        <v>203</v>
      </c>
      <c r="B107" s="89" t="s">
        <v>107</v>
      </c>
      <c r="C107" s="195">
        <f t="shared" si="47"/>
        <v>6.3033000000000001</v>
      </c>
      <c r="D107" s="230"/>
      <c r="E107" s="231"/>
      <c r="F107" s="231"/>
      <c r="G107" s="232">
        <v>6.3033000000000001</v>
      </c>
      <c r="H107" s="233">
        <v>0</v>
      </c>
      <c r="I107" s="198">
        <f t="shared" si="48"/>
        <v>6.3033000000000001</v>
      </c>
      <c r="J107" s="218">
        <f t="shared" si="49"/>
        <v>40</v>
      </c>
      <c r="K107" s="230"/>
      <c r="L107" s="231"/>
      <c r="M107" s="231"/>
      <c r="N107" s="232">
        <v>40</v>
      </c>
      <c r="O107" s="233">
        <v>0</v>
      </c>
      <c r="P107" s="198">
        <f t="shared" si="50"/>
        <v>40</v>
      </c>
      <c r="Q107" s="201">
        <f t="shared" si="46"/>
        <v>6.3458823156124566</v>
      </c>
      <c r="R107" s="195">
        <f t="shared" si="51"/>
        <v>11.768600000000001</v>
      </c>
      <c r="S107" s="230"/>
      <c r="T107" s="231"/>
      <c r="U107" s="231"/>
      <c r="V107" s="232">
        <v>11.768600000000001</v>
      </c>
      <c r="W107" s="233">
        <v>0</v>
      </c>
      <c r="X107" s="198">
        <f t="shared" si="52"/>
        <v>11.768600000000001</v>
      </c>
      <c r="Y107" s="66">
        <f t="shared" si="53"/>
        <v>0</v>
      </c>
      <c r="Z107" s="230"/>
      <c r="AA107" s="231"/>
      <c r="AB107" s="231"/>
      <c r="AC107" s="232">
        <v>0</v>
      </c>
      <c r="AD107" s="233">
        <v>0</v>
      </c>
      <c r="AE107" s="199">
        <f t="shared" si="54"/>
        <v>0</v>
      </c>
      <c r="AF107" s="202">
        <f t="shared" si="55"/>
        <v>0</v>
      </c>
    </row>
    <row r="108" spans="1:32" ht="15" customHeight="1" x14ac:dyDescent="0.2">
      <c r="A108" s="229" t="s">
        <v>204</v>
      </c>
      <c r="B108" s="234" t="s">
        <v>154</v>
      </c>
      <c r="C108" s="195">
        <f t="shared" si="47"/>
        <v>95.7</v>
      </c>
      <c r="D108" s="230"/>
      <c r="E108" s="231"/>
      <c r="F108" s="231"/>
      <c r="G108" s="232">
        <v>95.7</v>
      </c>
      <c r="H108" s="233">
        <v>0</v>
      </c>
      <c r="I108" s="198">
        <f t="shared" si="48"/>
        <v>95.7</v>
      </c>
      <c r="J108" s="218">
        <f t="shared" si="49"/>
        <v>42</v>
      </c>
      <c r="K108" s="230"/>
      <c r="L108" s="231"/>
      <c r="M108" s="231"/>
      <c r="N108" s="232">
        <v>42</v>
      </c>
      <c r="O108" s="233">
        <v>0</v>
      </c>
      <c r="P108" s="198">
        <f t="shared" si="50"/>
        <v>42</v>
      </c>
      <c r="Q108" s="201">
        <f t="shared" si="46"/>
        <v>0.43887147335423199</v>
      </c>
      <c r="R108" s="195">
        <f t="shared" si="51"/>
        <v>11.2</v>
      </c>
      <c r="S108" s="230"/>
      <c r="T108" s="231"/>
      <c r="U108" s="231"/>
      <c r="V108" s="232">
        <v>11.2</v>
      </c>
      <c r="W108" s="233">
        <v>0</v>
      </c>
      <c r="X108" s="198">
        <f t="shared" si="52"/>
        <v>11.2</v>
      </c>
      <c r="Y108" s="66">
        <f t="shared" si="53"/>
        <v>0</v>
      </c>
      <c r="Z108" s="230"/>
      <c r="AA108" s="231"/>
      <c r="AB108" s="231"/>
      <c r="AC108" s="232">
        <v>0</v>
      </c>
      <c r="AD108" s="233">
        <v>0</v>
      </c>
      <c r="AE108" s="199">
        <f t="shared" si="54"/>
        <v>0</v>
      </c>
      <c r="AF108" s="202">
        <f t="shared" si="55"/>
        <v>0</v>
      </c>
    </row>
    <row r="109" spans="1:32" ht="15" customHeight="1" x14ac:dyDescent="0.2">
      <c r="A109" s="229" t="s">
        <v>205</v>
      </c>
      <c r="B109" s="89" t="s">
        <v>155</v>
      </c>
      <c r="C109" s="195">
        <f t="shared" si="47"/>
        <v>235.9684</v>
      </c>
      <c r="D109" s="196"/>
      <c r="E109" s="197"/>
      <c r="F109" s="197"/>
      <c r="G109" s="232">
        <v>235.9684</v>
      </c>
      <c r="H109" s="233">
        <v>0</v>
      </c>
      <c r="I109" s="198">
        <f t="shared" si="48"/>
        <v>235.9684</v>
      </c>
      <c r="J109" s="195">
        <f t="shared" si="49"/>
        <v>100</v>
      </c>
      <c r="K109" s="196"/>
      <c r="L109" s="197"/>
      <c r="M109" s="197"/>
      <c r="N109" s="232">
        <v>100</v>
      </c>
      <c r="O109" s="233">
        <v>0</v>
      </c>
      <c r="P109" s="198">
        <f t="shared" si="50"/>
        <v>100</v>
      </c>
      <c r="Q109" s="201">
        <f t="shared" si="46"/>
        <v>0.4237855577272211</v>
      </c>
      <c r="R109" s="195">
        <f t="shared" si="51"/>
        <v>12</v>
      </c>
      <c r="S109" s="196"/>
      <c r="T109" s="197"/>
      <c r="U109" s="197"/>
      <c r="V109" s="232">
        <v>12</v>
      </c>
      <c r="W109" s="233">
        <v>0</v>
      </c>
      <c r="X109" s="198">
        <f t="shared" si="52"/>
        <v>12</v>
      </c>
      <c r="Y109" s="72">
        <f t="shared" si="53"/>
        <v>126</v>
      </c>
      <c r="Z109" s="196"/>
      <c r="AA109" s="197"/>
      <c r="AB109" s="197"/>
      <c r="AC109" s="232">
        <v>126</v>
      </c>
      <c r="AD109" s="233">
        <v>0</v>
      </c>
      <c r="AE109" s="199">
        <f t="shared" si="54"/>
        <v>126</v>
      </c>
      <c r="AF109" s="202">
        <f t="shared" si="55"/>
        <v>1050</v>
      </c>
    </row>
    <row r="110" spans="1:32" ht="15" customHeight="1" x14ac:dyDescent="0.2">
      <c r="A110" s="229" t="s">
        <v>206</v>
      </c>
      <c r="B110" s="89" t="s">
        <v>222</v>
      </c>
      <c r="C110" s="195">
        <f t="shared" si="47"/>
        <v>0</v>
      </c>
      <c r="D110" s="196"/>
      <c r="E110" s="197"/>
      <c r="F110" s="197"/>
      <c r="G110" s="232">
        <v>0</v>
      </c>
      <c r="H110" s="233">
        <v>0</v>
      </c>
      <c r="I110" s="198">
        <f t="shared" si="48"/>
        <v>0</v>
      </c>
      <c r="J110" s="195">
        <f t="shared" si="49"/>
        <v>0</v>
      </c>
      <c r="K110" s="196"/>
      <c r="L110" s="197"/>
      <c r="M110" s="197"/>
      <c r="N110" s="232">
        <v>0</v>
      </c>
      <c r="O110" s="233">
        <v>0</v>
      </c>
      <c r="P110" s="198">
        <f t="shared" si="50"/>
        <v>0</v>
      </c>
      <c r="Q110" s="201" t="e">
        <f t="shared" si="46"/>
        <v>#DIV/0!</v>
      </c>
      <c r="R110" s="195">
        <f t="shared" si="51"/>
        <v>0</v>
      </c>
      <c r="S110" s="196"/>
      <c r="T110" s="197"/>
      <c r="U110" s="197"/>
      <c r="V110" s="232">
        <v>0</v>
      </c>
      <c r="W110" s="233">
        <v>0</v>
      </c>
      <c r="X110" s="198">
        <f t="shared" si="52"/>
        <v>0</v>
      </c>
      <c r="Y110" s="72">
        <f t="shared" si="53"/>
        <v>0</v>
      </c>
      <c r="Z110" s="196"/>
      <c r="AA110" s="197"/>
      <c r="AB110" s="197"/>
      <c r="AC110" s="232">
        <v>0</v>
      </c>
      <c r="AD110" s="233">
        <v>0</v>
      </c>
      <c r="AE110" s="199">
        <f t="shared" si="54"/>
        <v>0</v>
      </c>
      <c r="AF110" s="202" t="e">
        <f t="shared" si="55"/>
        <v>#DIV/0!</v>
      </c>
    </row>
    <row r="111" spans="1:32" s="122" customFormat="1" ht="15" customHeight="1" x14ac:dyDescent="0.2">
      <c r="A111" s="204">
        <v>649</v>
      </c>
      <c r="B111" s="57" t="s">
        <v>70</v>
      </c>
      <c r="C111" s="205">
        <f t="shared" si="47"/>
        <v>190.30343999999999</v>
      </c>
      <c r="D111" s="186"/>
      <c r="E111" s="187"/>
      <c r="F111" s="187"/>
      <c r="G111" s="235">
        <v>190.30343999999999</v>
      </c>
      <c r="H111" s="190">
        <v>7.4950000000000003E-2</v>
      </c>
      <c r="I111" s="188">
        <f t="shared" si="48"/>
        <v>190.37839</v>
      </c>
      <c r="J111" s="205">
        <f t="shared" si="49"/>
        <v>26</v>
      </c>
      <c r="K111" s="186"/>
      <c r="L111" s="187"/>
      <c r="M111" s="187"/>
      <c r="N111" s="235">
        <v>26</v>
      </c>
      <c r="O111" s="190">
        <v>0</v>
      </c>
      <c r="P111" s="188">
        <f t="shared" si="50"/>
        <v>26</v>
      </c>
      <c r="Q111" s="209">
        <f t="shared" si="46"/>
        <v>0.13662390968865304</v>
      </c>
      <c r="R111" s="205">
        <f t="shared" si="51"/>
        <v>22.35857</v>
      </c>
      <c r="S111" s="186"/>
      <c r="T111" s="187"/>
      <c r="U111" s="187"/>
      <c r="V111" s="235">
        <v>22.35857</v>
      </c>
      <c r="W111" s="190">
        <v>8.097E-2</v>
      </c>
      <c r="X111" s="188">
        <f t="shared" si="52"/>
        <v>22.439540000000001</v>
      </c>
      <c r="Y111" s="54">
        <f t="shared" si="53"/>
        <v>6</v>
      </c>
      <c r="Z111" s="186"/>
      <c r="AA111" s="187"/>
      <c r="AB111" s="187"/>
      <c r="AC111" s="235">
        <v>6</v>
      </c>
      <c r="AD111" s="190">
        <v>0</v>
      </c>
      <c r="AE111" s="190">
        <f t="shared" si="54"/>
        <v>6</v>
      </c>
      <c r="AF111" s="210">
        <f t="shared" si="55"/>
        <v>26.835347698891297</v>
      </c>
    </row>
    <row r="112" spans="1:32" s="225" customFormat="1" ht="15" customHeight="1" x14ac:dyDescent="0.2">
      <c r="A112" s="229" t="s">
        <v>207</v>
      </c>
      <c r="B112" s="89" t="s">
        <v>114</v>
      </c>
      <c r="C112" s="218">
        <f t="shared" si="47"/>
        <v>18.895</v>
      </c>
      <c r="D112" s="236"/>
      <c r="E112" s="237"/>
      <c r="F112" s="237"/>
      <c r="G112" s="221">
        <v>18.895</v>
      </c>
      <c r="H112" s="222">
        <v>0</v>
      </c>
      <c r="I112" s="223">
        <f t="shared" si="48"/>
        <v>18.895</v>
      </c>
      <c r="J112" s="218">
        <f t="shared" si="49"/>
        <v>0</v>
      </c>
      <c r="K112" s="236"/>
      <c r="L112" s="237"/>
      <c r="M112" s="237"/>
      <c r="N112" s="221">
        <v>0</v>
      </c>
      <c r="O112" s="222">
        <v>0</v>
      </c>
      <c r="P112" s="223">
        <f t="shared" si="50"/>
        <v>0</v>
      </c>
      <c r="Q112" s="224">
        <f t="shared" si="46"/>
        <v>0</v>
      </c>
      <c r="R112" s="218">
        <f t="shared" si="51"/>
        <v>0</v>
      </c>
      <c r="S112" s="236"/>
      <c r="T112" s="237"/>
      <c r="U112" s="237"/>
      <c r="V112" s="221">
        <v>0</v>
      </c>
      <c r="W112" s="222">
        <v>0</v>
      </c>
      <c r="X112" s="223">
        <f t="shared" si="52"/>
        <v>0</v>
      </c>
      <c r="Y112" s="66">
        <f t="shared" si="53"/>
        <v>0</v>
      </c>
      <c r="Z112" s="236"/>
      <c r="AA112" s="237"/>
      <c r="AB112" s="237"/>
      <c r="AC112" s="221">
        <v>0</v>
      </c>
      <c r="AD112" s="222">
        <v>0</v>
      </c>
      <c r="AE112" s="222">
        <f t="shared" si="54"/>
        <v>0</v>
      </c>
      <c r="AF112" s="210" t="e">
        <f t="shared" si="55"/>
        <v>#DIV/0!</v>
      </c>
    </row>
    <row r="113" spans="1:32" s="225" customFormat="1" ht="15" customHeight="1" x14ac:dyDescent="0.2">
      <c r="A113" s="183"/>
      <c r="B113" s="89"/>
      <c r="C113" s="218"/>
      <c r="D113" s="236"/>
      <c r="E113" s="237"/>
      <c r="F113" s="237"/>
      <c r="G113" s="221">
        <v>0</v>
      </c>
      <c r="H113" s="222">
        <v>0</v>
      </c>
      <c r="I113" s="223"/>
      <c r="J113" s="218"/>
      <c r="K113" s="236"/>
      <c r="L113" s="237"/>
      <c r="M113" s="237"/>
      <c r="N113" s="221">
        <v>0</v>
      </c>
      <c r="O113" s="222">
        <v>0</v>
      </c>
      <c r="P113" s="223"/>
      <c r="Q113" s="224"/>
      <c r="R113" s="218"/>
      <c r="S113" s="236"/>
      <c r="T113" s="237"/>
      <c r="U113" s="237"/>
      <c r="V113" s="221">
        <v>0</v>
      </c>
      <c r="W113" s="222">
        <v>0</v>
      </c>
      <c r="X113" s="223"/>
      <c r="Y113" s="66"/>
      <c r="Z113" s="236"/>
      <c r="AA113" s="237"/>
      <c r="AB113" s="237"/>
      <c r="AC113" s="221">
        <v>0</v>
      </c>
      <c r="AD113" s="222">
        <v>0</v>
      </c>
      <c r="AE113" s="222"/>
      <c r="AF113" s="210"/>
    </row>
    <row r="114" spans="1:32" s="225" customFormat="1" ht="15" customHeight="1" x14ac:dyDescent="0.2">
      <c r="A114" s="217" t="s">
        <v>37</v>
      </c>
      <c r="B114" s="238" t="s">
        <v>73</v>
      </c>
      <c r="C114" s="218">
        <f t="shared" si="47"/>
        <v>0</v>
      </c>
      <c r="D114" s="236"/>
      <c r="E114" s="237"/>
      <c r="F114" s="237"/>
      <c r="G114" s="221">
        <v>0</v>
      </c>
      <c r="H114" s="222">
        <v>0</v>
      </c>
      <c r="I114" s="223">
        <f t="shared" si="48"/>
        <v>0</v>
      </c>
      <c r="J114" s="218">
        <f t="shared" si="49"/>
        <v>0</v>
      </c>
      <c r="K114" s="236"/>
      <c r="L114" s="237"/>
      <c r="M114" s="237"/>
      <c r="N114" s="221">
        <v>0</v>
      </c>
      <c r="O114" s="222">
        <v>0</v>
      </c>
      <c r="P114" s="223">
        <f t="shared" si="50"/>
        <v>0</v>
      </c>
      <c r="Q114" s="224" t="e">
        <f t="shared" si="46"/>
        <v>#DIV/0!</v>
      </c>
      <c r="R114" s="218">
        <f t="shared" si="51"/>
        <v>0</v>
      </c>
      <c r="S114" s="236"/>
      <c r="T114" s="237"/>
      <c r="U114" s="237"/>
      <c r="V114" s="221">
        <v>0</v>
      </c>
      <c r="W114" s="222">
        <v>1.752</v>
      </c>
      <c r="X114" s="223">
        <f t="shared" si="52"/>
        <v>1.752</v>
      </c>
      <c r="Y114" s="66">
        <f t="shared" si="53"/>
        <v>0</v>
      </c>
      <c r="Z114" s="236"/>
      <c r="AA114" s="237"/>
      <c r="AB114" s="237"/>
      <c r="AC114" s="221">
        <v>0</v>
      </c>
      <c r="AD114" s="222">
        <v>0</v>
      </c>
      <c r="AE114" s="222">
        <f t="shared" si="54"/>
        <v>0</v>
      </c>
      <c r="AF114" s="210" t="e">
        <f t="shared" si="55"/>
        <v>#DIV/0!</v>
      </c>
    </row>
    <row r="115" spans="1:32" s="225" customFormat="1" ht="15" customHeight="1" x14ac:dyDescent="0.2">
      <c r="A115" s="239">
        <v>662</v>
      </c>
      <c r="B115" s="89" t="s">
        <v>32</v>
      </c>
      <c r="C115" s="218">
        <f t="shared" si="47"/>
        <v>0</v>
      </c>
      <c r="D115" s="236">
        <v>0</v>
      </c>
      <c r="E115" s="237">
        <v>0</v>
      </c>
      <c r="F115" s="237">
        <v>0</v>
      </c>
      <c r="G115" s="240">
        <v>0</v>
      </c>
      <c r="H115" s="241">
        <v>0</v>
      </c>
      <c r="I115" s="223">
        <f t="shared" si="48"/>
        <v>0</v>
      </c>
      <c r="J115" s="218">
        <f t="shared" si="49"/>
        <v>0</v>
      </c>
      <c r="K115" s="236">
        <v>0</v>
      </c>
      <c r="L115" s="237">
        <v>0</v>
      </c>
      <c r="M115" s="237">
        <v>0</v>
      </c>
      <c r="N115" s="240">
        <v>0</v>
      </c>
      <c r="O115" s="241">
        <v>0</v>
      </c>
      <c r="P115" s="223">
        <f t="shared" si="50"/>
        <v>0</v>
      </c>
      <c r="Q115" s="224" t="e">
        <f t="shared" si="46"/>
        <v>#DIV/0!</v>
      </c>
      <c r="R115" s="218">
        <f t="shared" si="51"/>
        <v>0</v>
      </c>
      <c r="S115" s="236">
        <v>0</v>
      </c>
      <c r="T115" s="237">
        <v>0</v>
      </c>
      <c r="U115" s="237">
        <v>0</v>
      </c>
      <c r="V115" s="240">
        <v>0</v>
      </c>
      <c r="W115" s="241">
        <v>0</v>
      </c>
      <c r="X115" s="223">
        <f t="shared" si="52"/>
        <v>0</v>
      </c>
      <c r="Y115" s="66">
        <f t="shared" si="53"/>
        <v>0</v>
      </c>
      <c r="Z115" s="236">
        <v>0</v>
      </c>
      <c r="AA115" s="237">
        <v>0</v>
      </c>
      <c r="AB115" s="237">
        <v>0</v>
      </c>
      <c r="AC115" s="240">
        <v>0</v>
      </c>
      <c r="AD115" s="241">
        <v>0</v>
      </c>
      <c r="AE115" s="222">
        <f t="shared" si="54"/>
        <v>0</v>
      </c>
      <c r="AF115" s="210" t="e">
        <f t="shared" si="55"/>
        <v>#DIV/0!</v>
      </c>
    </row>
    <row r="116" spans="1:32" ht="15" customHeight="1" x14ac:dyDescent="0.2">
      <c r="A116" s="204" t="s">
        <v>143</v>
      </c>
      <c r="B116" s="89" t="s">
        <v>144</v>
      </c>
      <c r="C116" s="195">
        <f t="shared" si="47"/>
        <v>0</v>
      </c>
      <c r="D116" s="236"/>
      <c r="E116" s="237"/>
      <c r="F116" s="237"/>
      <c r="G116" s="221">
        <v>0</v>
      </c>
      <c r="H116" s="241">
        <v>0</v>
      </c>
      <c r="I116" s="242">
        <f t="shared" si="48"/>
        <v>0</v>
      </c>
      <c r="J116" s="195">
        <f t="shared" si="49"/>
        <v>0</v>
      </c>
      <c r="K116" s="236"/>
      <c r="L116" s="237"/>
      <c r="M116" s="237"/>
      <c r="N116" s="221">
        <v>0</v>
      </c>
      <c r="O116" s="241">
        <v>0</v>
      </c>
      <c r="P116" s="242">
        <f t="shared" si="50"/>
        <v>0</v>
      </c>
      <c r="Q116" s="201" t="e">
        <f t="shared" si="46"/>
        <v>#DIV/0!</v>
      </c>
      <c r="R116" s="195">
        <f t="shared" si="51"/>
        <v>0</v>
      </c>
      <c r="S116" s="236"/>
      <c r="T116" s="237"/>
      <c r="U116" s="237"/>
      <c r="V116" s="221">
        <v>0</v>
      </c>
      <c r="W116" s="241">
        <v>0</v>
      </c>
      <c r="X116" s="242">
        <f t="shared" si="52"/>
        <v>0</v>
      </c>
      <c r="Y116" s="72">
        <f t="shared" si="53"/>
        <v>0</v>
      </c>
      <c r="Z116" s="236"/>
      <c r="AA116" s="237"/>
      <c r="AB116" s="237"/>
      <c r="AC116" s="221">
        <v>0</v>
      </c>
      <c r="AD116" s="241">
        <v>0</v>
      </c>
      <c r="AE116" s="233">
        <f t="shared" si="54"/>
        <v>0</v>
      </c>
      <c r="AF116" s="202" t="e">
        <f t="shared" si="55"/>
        <v>#DIV/0!</v>
      </c>
    </row>
    <row r="117" spans="1:32" ht="15" customHeight="1" x14ac:dyDescent="0.2">
      <c r="A117" s="243">
        <v>672</v>
      </c>
      <c r="B117" s="244" t="s">
        <v>208</v>
      </c>
      <c r="C117" s="205">
        <f>SUM(D117:G117)</f>
        <v>24874.426529999997</v>
      </c>
      <c r="D117" s="186">
        <f>SUM(D120)</f>
        <v>3836</v>
      </c>
      <c r="E117" s="187">
        <f>SUM(E119+E122)</f>
        <v>17820.956999999999</v>
      </c>
      <c r="F117" s="245">
        <f>SUM(F119:F124)</f>
        <v>993.90210000000002</v>
      </c>
      <c r="G117" s="235">
        <f>SUM(G119:G124)</f>
        <v>2223.5674300000001</v>
      </c>
      <c r="H117" s="228">
        <v>0</v>
      </c>
      <c r="I117" s="246">
        <f t="shared" si="48"/>
        <v>24874.426529999997</v>
      </c>
      <c r="J117" s="205">
        <f t="shared" si="49"/>
        <v>25225.692999999996</v>
      </c>
      <c r="K117" s="186">
        <f>SUM(K120)</f>
        <v>3848.6</v>
      </c>
      <c r="L117" s="187">
        <f>SUM(L119+L122)</f>
        <v>18906.885999999999</v>
      </c>
      <c r="M117" s="187">
        <f>SUM(M119:M124)</f>
        <v>484.20699999999999</v>
      </c>
      <c r="N117" s="235">
        <f>SUM(N119:N124)</f>
        <v>1986</v>
      </c>
      <c r="O117" s="228">
        <v>0</v>
      </c>
      <c r="P117" s="188">
        <f t="shared" si="50"/>
        <v>25225.692999999996</v>
      </c>
      <c r="Q117" s="201">
        <f t="shared" si="46"/>
        <v>1.0141215906857732</v>
      </c>
      <c r="R117" s="205">
        <f t="shared" si="51"/>
        <v>18377.052069999998</v>
      </c>
      <c r="S117" s="186">
        <f>SUM(S120)</f>
        <v>2862.6</v>
      </c>
      <c r="T117" s="187">
        <f>SUM(T119+T122)</f>
        <v>13872.04934</v>
      </c>
      <c r="U117" s="187">
        <f>SUM(U119:U124)</f>
        <v>434.58805999999998</v>
      </c>
      <c r="V117" s="235">
        <f>SUM(V119:V124)</f>
        <v>1207.8146700000002</v>
      </c>
      <c r="W117" s="228">
        <v>0</v>
      </c>
      <c r="X117" s="246">
        <f t="shared" si="52"/>
        <v>18377.052069999998</v>
      </c>
      <c r="Y117" s="54">
        <f t="shared" si="53"/>
        <v>25827</v>
      </c>
      <c r="Z117" s="186">
        <f>SUM(Z120)</f>
        <v>4481</v>
      </c>
      <c r="AA117" s="187">
        <f>SUM(AA119+AA122)</f>
        <v>19115</v>
      </c>
      <c r="AB117" s="187">
        <f>SUM(AB119:AB124)</f>
        <v>0</v>
      </c>
      <c r="AC117" s="235">
        <f>SUM(AC119:AC124)</f>
        <v>2231</v>
      </c>
      <c r="AD117" s="228">
        <v>0</v>
      </c>
      <c r="AE117" s="190">
        <f t="shared" si="54"/>
        <v>25827</v>
      </c>
      <c r="AF117" s="202">
        <f t="shared" si="55"/>
        <v>140.53940698226472</v>
      </c>
    </row>
    <row r="118" spans="1:32" ht="15" customHeight="1" x14ac:dyDescent="0.2">
      <c r="A118" s="247"/>
      <c r="B118" s="248" t="s">
        <v>108</v>
      </c>
      <c r="C118" s="195"/>
      <c r="D118" s="196"/>
      <c r="E118" s="197"/>
      <c r="F118" s="197"/>
      <c r="G118" s="232"/>
      <c r="H118" s="233"/>
      <c r="I118" s="242"/>
      <c r="J118" s="195"/>
      <c r="K118" s="196"/>
      <c r="L118" s="197"/>
      <c r="M118" s="197"/>
      <c r="N118" s="232"/>
      <c r="O118" s="233"/>
      <c r="P118" s="198"/>
      <c r="Q118" s="201"/>
      <c r="R118" s="195"/>
      <c r="S118" s="196"/>
      <c r="T118" s="197"/>
      <c r="U118" s="197"/>
      <c r="V118" s="232"/>
      <c r="W118" s="233"/>
      <c r="X118" s="242"/>
      <c r="Y118" s="72"/>
      <c r="Z118" s="196"/>
      <c r="AA118" s="197"/>
      <c r="AB118" s="197"/>
      <c r="AC118" s="232"/>
      <c r="AD118" s="233"/>
      <c r="AE118" s="199"/>
      <c r="AF118" s="202"/>
    </row>
    <row r="119" spans="1:32" ht="15" customHeight="1" x14ac:dyDescent="0.2">
      <c r="A119" s="249" t="s">
        <v>210</v>
      </c>
      <c r="B119" s="248" t="s">
        <v>209</v>
      </c>
      <c r="C119" s="195">
        <f t="shared" si="47"/>
        <v>18537.259099999999</v>
      </c>
      <c r="D119" s="196">
        <v>0</v>
      </c>
      <c r="E119" s="197">
        <v>17820.956999999999</v>
      </c>
      <c r="F119" s="197">
        <v>716.3021</v>
      </c>
      <c r="G119" s="232">
        <v>0</v>
      </c>
      <c r="H119" s="233">
        <v>0</v>
      </c>
      <c r="I119" s="242">
        <f t="shared" si="48"/>
        <v>18537.259099999999</v>
      </c>
      <c r="J119" s="195">
        <f t="shared" si="49"/>
        <v>19227.893</v>
      </c>
      <c r="K119" s="196">
        <v>0</v>
      </c>
      <c r="L119" s="197">
        <v>18906.885999999999</v>
      </c>
      <c r="M119" s="197">
        <v>321.00700000000001</v>
      </c>
      <c r="N119" s="232">
        <v>0</v>
      </c>
      <c r="O119" s="233">
        <v>0</v>
      </c>
      <c r="P119" s="198">
        <f t="shared" si="50"/>
        <v>19227.893</v>
      </c>
      <c r="Q119" s="201">
        <f t="shared" ref="Q119:Q125" si="56">J119/C119</f>
        <v>1.0372565273147636</v>
      </c>
      <c r="R119" s="195">
        <f t="shared" si="51"/>
        <v>14075.037399999999</v>
      </c>
      <c r="S119" s="196">
        <v>0</v>
      </c>
      <c r="T119" s="197">
        <v>13872.04934</v>
      </c>
      <c r="U119" s="197">
        <v>202.98805999999999</v>
      </c>
      <c r="V119" s="232">
        <v>0</v>
      </c>
      <c r="W119" s="233">
        <v>0</v>
      </c>
      <c r="X119" s="242">
        <f t="shared" si="52"/>
        <v>14075.037399999999</v>
      </c>
      <c r="Y119" s="72">
        <f t="shared" si="53"/>
        <v>19115</v>
      </c>
      <c r="Z119" s="196">
        <v>0</v>
      </c>
      <c r="AA119" s="197">
        <v>19115</v>
      </c>
      <c r="AB119" s="197">
        <v>0</v>
      </c>
      <c r="AC119" s="232">
        <v>0</v>
      </c>
      <c r="AD119" s="233">
        <v>0</v>
      </c>
      <c r="AE119" s="199">
        <f t="shared" si="54"/>
        <v>19115</v>
      </c>
      <c r="AF119" s="202">
        <f t="shared" si="55"/>
        <v>135.80780964745429</v>
      </c>
    </row>
    <row r="120" spans="1:32" ht="15" customHeight="1" x14ac:dyDescent="0.2">
      <c r="A120" s="249" t="s">
        <v>211</v>
      </c>
      <c r="B120" s="248" t="s">
        <v>188</v>
      </c>
      <c r="C120" s="195">
        <f t="shared" si="47"/>
        <v>3852.8</v>
      </c>
      <c r="D120" s="196">
        <v>3836</v>
      </c>
      <c r="E120" s="197">
        <v>0</v>
      </c>
      <c r="F120" s="197">
        <v>16.8</v>
      </c>
      <c r="G120" s="232">
        <v>0</v>
      </c>
      <c r="H120" s="233">
        <v>0</v>
      </c>
      <c r="I120" s="242">
        <f t="shared" si="48"/>
        <v>3852.8</v>
      </c>
      <c r="J120" s="195">
        <f t="shared" si="49"/>
        <v>3848.6</v>
      </c>
      <c r="K120" s="196">
        <v>3848.6</v>
      </c>
      <c r="L120" s="197">
        <v>0</v>
      </c>
      <c r="M120" s="197">
        <v>0</v>
      </c>
      <c r="N120" s="232">
        <v>0</v>
      </c>
      <c r="O120" s="233">
        <v>0</v>
      </c>
      <c r="P120" s="198">
        <f t="shared" si="50"/>
        <v>3848.6</v>
      </c>
      <c r="Q120" s="201">
        <f t="shared" si="56"/>
        <v>0.99890988372093015</v>
      </c>
      <c r="R120" s="195">
        <f t="shared" si="51"/>
        <v>2931</v>
      </c>
      <c r="S120" s="196">
        <v>2862.6</v>
      </c>
      <c r="T120" s="197">
        <v>0</v>
      </c>
      <c r="U120" s="197">
        <v>68.400000000000006</v>
      </c>
      <c r="V120" s="232">
        <v>0</v>
      </c>
      <c r="W120" s="233">
        <v>0</v>
      </c>
      <c r="X120" s="242">
        <f t="shared" si="52"/>
        <v>2931</v>
      </c>
      <c r="Y120" s="72">
        <f t="shared" si="53"/>
        <v>4481</v>
      </c>
      <c r="Z120" s="196">
        <v>4481</v>
      </c>
      <c r="AA120" s="197">
        <v>0</v>
      </c>
      <c r="AB120" s="197">
        <v>0</v>
      </c>
      <c r="AC120" s="232">
        <v>0</v>
      </c>
      <c r="AD120" s="233">
        <v>0</v>
      </c>
      <c r="AE120" s="199">
        <f t="shared" si="54"/>
        <v>4481</v>
      </c>
      <c r="AF120" s="202">
        <f t="shared" si="55"/>
        <v>152.88297509382463</v>
      </c>
    </row>
    <row r="121" spans="1:32" ht="15" customHeight="1" x14ac:dyDescent="0.2">
      <c r="A121" s="249" t="s">
        <v>212</v>
      </c>
      <c r="B121" s="248" t="s">
        <v>189</v>
      </c>
      <c r="C121" s="195">
        <f>SUM(D121:G121)</f>
        <v>260.8</v>
      </c>
      <c r="D121" s="196">
        <v>0</v>
      </c>
      <c r="E121" s="197">
        <v>0</v>
      </c>
      <c r="F121" s="197">
        <v>260.8</v>
      </c>
      <c r="G121" s="232">
        <v>0</v>
      </c>
      <c r="H121" s="233">
        <v>0</v>
      </c>
      <c r="I121" s="242">
        <f t="shared" si="48"/>
        <v>260.8</v>
      </c>
      <c r="J121" s="195">
        <f t="shared" si="49"/>
        <v>163.19999999999999</v>
      </c>
      <c r="K121" s="196">
        <v>0</v>
      </c>
      <c r="L121" s="197">
        <v>0</v>
      </c>
      <c r="M121" s="197">
        <v>163.19999999999999</v>
      </c>
      <c r="N121" s="232">
        <v>0</v>
      </c>
      <c r="O121" s="233">
        <v>0</v>
      </c>
      <c r="P121" s="198">
        <f t="shared" si="50"/>
        <v>163.19999999999999</v>
      </c>
      <c r="Q121" s="201">
        <f t="shared" si="56"/>
        <v>0.62576687116564411</v>
      </c>
      <c r="R121" s="195">
        <f t="shared" si="51"/>
        <v>163.19999999999999</v>
      </c>
      <c r="S121" s="196">
        <v>0</v>
      </c>
      <c r="T121" s="197">
        <v>0</v>
      </c>
      <c r="U121" s="197">
        <v>163.19999999999999</v>
      </c>
      <c r="V121" s="232">
        <v>0</v>
      </c>
      <c r="W121" s="233">
        <v>0</v>
      </c>
      <c r="X121" s="242">
        <f t="shared" si="52"/>
        <v>163.19999999999999</v>
      </c>
      <c r="Y121" s="72">
        <f t="shared" si="53"/>
        <v>0</v>
      </c>
      <c r="Z121" s="196">
        <v>0</v>
      </c>
      <c r="AA121" s="197">
        <v>0</v>
      </c>
      <c r="AB121" s="197">
        <v>0</v>
      </c>
      <c r="AC121" s="232">
        <v>0</v>
      </c>
      <c r="AD121" s="233">
        <v>0</v>
      </c>
      <c r="AE121" s="199">
        <f t="shared" si="54"/>
        <v>0</v>
      </c>
      <c r="AF121" s="202">
        <f t="shared" si="55"/>
        <v>0</v>
      </c>
    </row>
    <row r="122" spans="1:32" ht="15" customHeight="1" x14ac:dyDescent="0.2">
      <c r="A122" s="249" t="s">
        <v>213</v>
      </c>
      <c r="B122" s="248" t="s">
        <v>214</v>
      </c>
      <c r="C122" s="218">
        <f t="shared" si="47"/>
        <v>380.90928000000002</v>
      </c>
      <c r="D122" s="236">
        <v>0</v>
      </c>
      <c r="E122" s="237">
        <v>0</v>
      </c>
      <c r="F122" s="237">
        <v>0</v>
      </c>
      <c r="G122" s="221">
        <v>380.90928000000002</v>
      </c>
      <c r="H122" s="222">
        <v>0</v>
      </c>
      <c r="I122" s="223">
        <f t="shared" si="48"/>
        <v>380.90928000000002</v>
      </c>
      <c r="J122" s="218">
        <f t="shared" si="49"/>
        <v>880</v>
      </c>
      <c r="K122" s="236">
        <v>0</v>
      </c>
      <c r="L122" s="237">
        <v>0</v>
      </c>
      <c r="M122" s="237">
        <v>0</v>
      </c>
      <c r="N122" s="221">
        <v>880</v>
      </c>
      <c r="O122" s="222">
        <v>0</v>
      </c>
      <c r="P122" s="223">
        <f t="shared" si="50"/>
        <v>880</v>
      </c>
      <c r="Q122" s="201">
        <f t="shared" si="56"/>
        <v>2.3102613829728695</v>
      </c>
      <c r="R122" s="218">
        <f t="shared" si="51"/>
        <v>355.27985999999999</v>
      </c>
      <c r="S122" s="236">
        <v>0</v>
      </c>
      <c r="T122" s="237">
        <v>0</v>
      </c>
      <c r="U122" s="237">
        <v>0</v>
      </c>
      <c r="V122" s="221">
        <v>355.27985999999999</v>
      </c>
      <c r="W122" s="222">
        <v>0</v>
      </c>
      <c r="X122" s="223">
        <f t="shared" si="52"/>
        <v>355.27985999999999</v>
      </c>
      <c r="Y122" s="66">
        <f t="shared" si="53"/>
        <v>1013</v>
      </c>
      <c r="Z122" s="236">
        <v>0</v>
      </c>
      <c r="AA122" s="237">
        <v>0</v>
      </c>
      <c r="AB122" s="237">
        <v>0</v>
      </c>
      <c r="AC122" s="221">
        <v>1013</v>
      </c>
      <c r="AD122" s="222">
        <v>0</v>
      </c>
      <c r="AE122" s="190">
        <f t="shared" si="54"/>
        <v>1013</v>
      </c>
      <c r="AF122" s="202">
        <f t="shared" si="55"/>
        <v>285.12733595425306</v>
      </c>
    </row>
    <row r="123" spans="1:32" ht="15" customHeight="1" x14ac:dyDescent="0.2">
      <c r="A123" s="249" t="s">
        <v>215</v>
      </c>
      <c r="B123" s="248" t="s">
        <v>190</v>
      </c>
      <c r="C123" s="218">
        <f t="shared" si="47"/>
        <v>0</v>
      </c>
      <c r="D123" s="196">
        <v>0</v>
      </c>
      <c r="E123" s="197">
        <v>0</v>
      </c>
      <c r="F123" s="197">
        <v>0</v>
      </c>
      <c r="G123" s="232">
        <v>0</v>
      </c>
      <c r="H123" s="199">
        <v>0</v>
      </c>
      <c r="I123" s="223">
        <f t="shared" si="48"/>
        <v>0</v>
      </c>
      <c r="J123" s="218">
        <f t="shared" si="49"/>
        <v>0</v>
      </c>
      <c r="K123" s="196">
        <v>0</v>
      </c>
      <c r="L123" s="197">
        <v>0</v>
      </c>
      <c r="M123" s="197">
        <v>0</v>
      </c>
      <c r="N123" s="232">
        <v>0</v>
      </c>
      <c r="O123" s="199">
        <v>0</v>
      </c>
      <c r="P123" s="223">
        <f t="shared" si="50"/>
        <v>0</v>
      </c>
      <c r="Q123" s="201" t="e">
        <f t="shared" si="56"/>
        <v>#DIV/0!</v>
      </c>
      <c r="R123" s="218">
        <f t="shared" si="51"/>
        <v>0</v>
      </c>
      <c r="S123" s="196">
        <v>0</v>
      </c>
      <c r="T123" s="197">
        <v>0</v>
      </c>
      <c r="U123" s="197">
        <v>0</v>
      </c>
      <c r="V123" s="232">
        <v>0</v>
      </c>
      <c r="W123" s="199">
        <v>0</v>
      </c>
      <c r="X123" s="223">
        <f t="shared" si="52"/>
        <v>0</v>
      </c>
      <c r="Y123" s="66">
        <f t="shared" si="53"/>
        <v>0</v>
      </c>
      <c r="Z123" s="196">
        <v>0</v>
      </c>
      <c r="AA123" s="197">
        <v>0</v>
      </c>
      <c r="AB123" s="197">
        <v>0</v>
      </c>
      <c r="AC123" s="232">
        <v>0</v>
      </c>
      <c r="AD123" s="199">
        <v>0</v>
      </c>
      <c r="AE123" s="190">
        <f t="shared" si="54"/>
        <v>0</v>
      </c>
      <c r="AF123" s="202" t="e">
        <f t="shared" si="55"/>
        <v>#DIV/0!</v>
      </c>
    </row>
    <row r="124" spans="1:32" ht="15" customHeight="1" thickBot="1" x14ac:dyDescent="0.25">
      <c r="A124" s="250" t="s">
        <v>216</v>
      </c>
      <c r="B124" s="251" t="s">
        <v>191</v>
      </c>
      <c r="C124" s="218">
        <f t="shared" si="47"/>
        <v>1842.65815</v>
      </c>
      <c r="D124" s="252">
        <v>0</v>
      </c>
      <c r="E124" s="253">
        <v>0</v>
      </c>
      <c r="F124" s="253">
        <v>0</v>
      </c>
      <c r="G124" s="254">
        <v>1842.65815</v>
      </c>
      <c r="H124" s="255">
        <v>0</v>
      </c>
      <c r="I124" s="223">
        <f t="shared" si="48"/>
        <v>1842.65815</v>
      </c>
      <c r="J124" s="218">
        <f t="shared" si="49"/>
        <v>1106</v>
      </c>
      <c r="K124" s="252">
        <v>0</v>
      </c>
      <c r="L124" s="253">
        <v>0</v>
      </c>
      <c r="M124" s="253">
        <v>0</v>
      </c>
      <c r="N124" s="254">
        <v>1106</v>
      </c>
      <c r="O124" s="255">
        <v>0</v>
      </c>
      <c r="P124" s="223">
        <f t="shared" si="50"/>
        <v>1106</v>
      </c>
      <c r="Q124" s="201">
        <f t="shared" si="56"/>
        <v>0.60021985087141638</v>
      </c>
      <c r="R124" s="218">
        <f t="shared" si="51"/>
        <v>852.53481000000011</v>
      </c>
      <c r="S124" s="252">
        <v>0</v>
      </c>
      <c r="T124" s="253">
        <v>0</v>
      </c>
      <c r="U124" s="253">
        <v>0</v>
      </c>
      <c r="V124" s="254">
        <v>852.53481000000011</v>
      </c>
      <c r="W124" s="255">
        <v>0</v>
      </c>
      <c r="X124" s="223">
        <f t="shared" si="52"/>
        <v>852.53481000000011</v>
      </c>
      <c r="Y124" s="66">
        <f t="shared" si="53"/>
        <v>1218</v>
      </c>
      <c r="Z124" s="252">
        <v>0</v>
      </c>
      <c r="AA124" s="253">
        <v>0</v>
      </c>
      <c r="AB124" s="253">
        <v>0</v>
      </c>
      <c r="AC124" s="254">
        <v>1218</v>
      </c>
      <c r="AD124" s="255">
        <v>0</v>
      </c>
      <c r="AE124" s="190">
        <f t="shared" si="54"/>
        <v>1218</v>
      </c>
      <c r="AF124" s="202">
        <f t="shared" si="55"/>
        <v>142.86806658369758</v>
      </c>
    </row>
    <row r="125" spans="1:32" ht="17.25" customHeight="1" thickBot="1" x14ac:dyDescent="0.25">
      <c r="A125" s="256" t="s">
        <v>110</v>
      </c>
      <c r="B125" s="257" t="s">
        <v>30</v>
      </c>
      <c r="C125" s="258">
        <f>C93+C99+C101+C102+C103+C104+C105+C106+C111+C114+C116+C115+C117</f>
        <v>27727.766869999996</v>
      </c>
      <c r="D125" s="259">
        <f>SUM(D117)</f>
        <v>3836</v>
      </c>
      <c r="E125" s="260">
        <f>SUM(E117+E115)</f>
        <v>17820.956999999999</v>
      </c>
      <c r="F125" s="260">
        <f>SUM(F117+F116+F115)</f>
        <v>993.90210000000002</v>
      </c>
      <c r="G125" s="261">
        <f>SUM(G93+G99+G101+G102+G103+G104+G105+G106+G111+G114+G115+G116+G117)</f>
        <v>5076.9077699999998</v>
      </c>
      <c r="H125" s="258">
        <f>H93+H99+H101+H102+H103+H105+H104+H111+H114+H115+H116+H117</f>
        <v>1422.5539999999999</v>
      </c>
      <c r="I125" s="262">
        <f>SUM(C125+H125)</f>
        <v>29150.320869999996</v>
      </c>
      <c r="J125" s="258">
        <f>J93+J99+J101+J102+J103+J104+J105+J106+J111+J114+J116+J115+J117</f>
        <v>28214.692999999996</v>
      </c>
      <c r="K125" s="259">
        <f>SUM(K117)</f>
        <v>3848.6</v>
      </c>
      <c r="L125" s="260">
        <f>SUM(L117+L115)</f>
        <v>18906.885999999999</v>
      </c>
      <c r="M125" s="260">
        <f>SUM(M117+M115)</f>
        <v>484.20699999999999</v>
      </c>
      <c r="N125" s="261">
        <f>SUM(N93+N99+N101+N102+N103+N104+N105+N106+N111+N114+N115+N116+N117)</f>
        <v>4975</v>
      </c>
      <c r="O125" s="258">
        <f>O93+O99+O101+O102+O103+O105+O104+O111+O114+O115+O116+O117</f>
        <v>1275</v>
      </c>
      <c r="P125" s="259">
        <f>SUM(J125+O125)</f>
        <v>29489.692999999996</v>
      </c>
      <c r="Q125" s="263">
        <f t="shared" si="56"/>
        <v>1.0175609572989748</v>
      </c>
      <c r="R125" s="258">
        <f>R93+R99+R101+R102+R103+R104+R105+R106+R111+R114+R116+R115+R117</f>
        <v>20092.906589999999</v>
      </c>
      <c r="S125" s="259">
        <f>SUM(S115+S117)</f>
        <v>2862.6</v>
      </c>
      <c r="T125" s="260">
        <f>SUM(T115+T117)</f>
        <v>13872.04934</v>
      </c>
      <c r="U125" s="260">
        <f>SUM(U115+U116+U117)</f>
        <v>434.58805999999998</v>
      </c>
      <c r="V125" s="261">
        <f>SUM(V93+V99+V101+V102+V103+V104+V105+V106+V111+V114+V115+V116+V117)</f>
        <v>2923.6691899999996</v>
      </c>
      <c r="W125" s="258">
        <f>W93+W99+W101+W102+W103+W105+W104+W111+W114+W115+W116+W117</f>
        <v>1136.2688000000001</v>
      </c>
      <c r="X125" s="262">
        <f>SUM(R125+W125)</f>
        <v>21229.17539</v>
      </c>
      <c r="Y125" s="264">
        <f>Y93+Y99+Y101+Y102+Y103+Y104+Y105+Y106+Y111+Y114+Y116+Y115+Y117</f>
        <v>28508</v>
      </c>
      <c r="Z125" s="259">
        <f>SUM(Z115+Z117)</f>
        <v>4481</v>
      </c>
      <c r="AA125" s="260">
        <f>SUM(AA115+AA117)</f>
        <v>19115</v>
      </c>
      <c r="AB125" s="260">
        <f>SUM(AB115+AB116+AB117)</f>
        <v>0</v>
      </c>
      <c r="AC125" s="261">
        <f>SUM(AC93+AC99+AC101+AC102+AC103+AC104+AC105+AC106+AC111+AC114+AC115+AC116+AC117)</f>
        <v>4912</v>
      </c>
      <c r="AD125" s="258">
        <f>AD93+AD99+AD101+AD102+AD103+AD105+AD104+AD111+AD114+AD115+AD116+AD117</f>
        <v>1480</v>
      </c>
      <c r="AE125" s="258">
        <f>SUM(Y125+AD125)</f>
        <v>29988</v>
      </c>
      <c r="AF125" s="265">
        <f t="shared" si="55"/>
        <v>141.88091639358984</v>
      </c>
    </row>
    <row r="126" spans="1:32" ht="16.5" thickTop="1" thickBot="1" x14ac:dyDescent="0.25">
      <c r="A126" s="266" t="s">
        <v>111</v>
      </c>
      <c r="B126" s="267" t="s">
        <v>72</v>
      </c>
      <c r="C126" s="268">
        <f t="shared" ref="C126:H126" si="57">SUM(C125-C80)</f>
        <v>-365.70214000000487</v>
      </c>
      <c r="D126" s="269">
        <f t="shared" si="57"/>
        <v>0</v>
      </c>
      <c r="E126" s="270">
        <f t="shared" si="57"/>
        <v>0</v>
      </c>
      <c r="F126" s="270">
        <f t="shared" si="57"/>
        <v>0</v>
      </c>
      <c r="G126" s="271">
        <f t="shared" si="57"/>
        <v>-365.70214000000033</v>
      </c>
      <c r="H126" s="268">
        <f t="shared" si="57"/>
        <v>430.83430999999996</v>
      </c>
      <c r="I126" s="272">
        <f>SUM(C126+H126)</f>
        <v>65.132169999995085</v>
      </c>
      <c r="J126" s="268">
        <f t="shared" ref="J126:O126" si="58">SUM(J125-J80)</f>
        <v>-3.637978807091713E-12</v>
      </c>
      <c r="K126" s="269">
        <f t="shared" si="58"/>
        <v>0</v>
      </c>
      <c r="L126" s="270">
        <f t="shared" si="58"/>
        <v>0</v>
      </c>
      <c r="M126" s="270">
        <f t="shared" si="58"/>
        <v>0</v>
      </c>
      <c r="N126" s="271">
        <f t="shared" si="58"/>
        <v>0</v>
      </c>
      <c r="O126" s="268">
        <f t="shared" si="58"/>
        <v>299</v>
      </c>
      <c r="P126" s="273">
        <f>SUM(J126+O126)</f>
        <v>298.99999999999636</v>
      </c>
      <c r="Q126" s="274"/>
      <c r="R126" s="268">
        <f t="shared" ref="R126:W126" si="59">SUM(R125-R80)</f>
        <v>-487.78189000000202</v>
      </c>
      <c r="S126" s="269">
        <f t="shared" si="59"/>
        <v>-303.36432999999943</v>
      </c>
      <c r="T126" s="270">
        <f t="shared" si="59"/>
        <v>0</v>
      </c>
      <c r="U126" s="270">
        <f t="shared" si="59"/>
        <v>-58.10000000000008</v>
      </c>
      <c r="V126" s="271">
        <f t="shared" si="59"/>
        <v>-126.31756000000041</v>
      </c>
      <c r="W126" s="268">
        <f t="shared" si="59"/>
        <v>776.25225</v>
      </c>
      <c r="X126" s="272">
        <f>SUM(R126+W126)</f>
        <v>288.47035999999798</v>
      </c>
      <c r="Y126" s="275">
        <f t="shared" ref="Y126:AD126" si="60">SUM(Y125-Y80)</f>
        <v>0</v>
      </c>
      <c r="Z126" s="269">
        <f t="shared" si="60"/>
        <v>0</v>
      </c>
      <c r="AA126" s="270">
        <f t="shared" si="60"/>
        <v>0</v>
      </c>
      <c r="AB126" s="270">
        <f t="shared" si="60"/>
        <v>0</v>
      </c>
      <c r="AC126" s="271">
        <f t="shared" si="60"/>
        <v>0</v>
      </c>
      <c r="AD126" s="268">
        <f t="shared" si="60"/>
        <v>337</v>
      </c>
      <c r="AE126" s="289">
        <f>SUM(Y126+AD126)</f>
        <v>337</v>
      </c>
      <c r="AF126" s="276"/>
    </row>
    <row r="127" spans="1:32" x14ac:dyDescent="0.2">
      <c r="Z127" s="226"/>
      <c r="AA127" s="226"/>
      <c r="AB127" s="226"/>
      <c r="AC127" s="226"/>
      <c r="AD127" s="226"/>
      <c r="AE127" s="226"/>
    </row>
    <row r="129" spans="2:2" ht="14.25" x14ac:dyDescent="0.2">
      <c r="B129" s="2" t="s">
        <v>228</v>
      </c>
    </row>
    <row r="130" spans="2:2" ht="15" x14ac:dyDescent="0.2">
      <c r="B130" s="170" t="s">
        <v>229</v>
      </c>
    </row>
    <row r="131" spans="2:2" ht="15.75" x14ac:dyDescent="0.2">
      <c r="B131" s="277"/>
    </row>
    <row r="132" spans="2:2" ht="15" x14ac:dyDescent="0.2">
      <c r="B132" s="170"/>
    </row>
    <row r="133" spans="2:2" ht="15" x14ac:dyDescent="0.2">
      <c r="B133" s="170"/>
    </row>
  </sheetData>
  <dataConsolidate/>
  <mergeCells count="9">
    <mergeCell ref="Y89:AF89"/>
    <mergeCell ref="C89:I89"/>
    <mergeCell ref="R89:W89"/>
    <mergeCell ref="J89:Q89"/>
    <mergeCell ref="R6:W6"/>
    <mergeCell ref="J6:Q6"/>
    <mergeCell ref="C6:H6"/>
    <mergeCell ref="Y6:AF6"/>
    <mergeCell ref="A86:B86"/>
  </mergeCells>
  <phoneticPr fontId="0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8" scale="50" orientation="portrait" r:id="rId1"/>
  <headerFooter alignWithMargins="0">
    <oddFooter>&amp;L&amp;D&amp;C&amp;T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Butorová Ludmila</dc:creator>
  <cp:lastModifiedBy>Barabasova</cp:lastModifiedBy>
  <cp:lastPrinted>2017-11-13T11:58:16Z</cp:lastPrinted>
  <dcterms:created xsi:type="dcterms:W3CDTF">1998-11-16T12:26:37Z</dcterms:created>
  <dcterms:modified xsi:type="dcterms:W3CDTF">2017-11-13T12:17:43Z</dcterms:modified>
</cp:coreProperties>
</file>